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wakefieldc.sharepoint.com/sites/partnerships-sii/Shared Documents/General/Police and Crime Panel/PCP Meetings/2024/8 November 2024/"/>
    </mc:Choice>
  </mc:AlternateContent>
  <xr:revisionPtr revIDLastSave="1" documentId="8_{9A601D32-F94C-4107-AC47-273B1B68E954}" xr6:coauthVersionLast="47" xr6:coauthVersionMax="47" xr10:uidLastSave="{A51EBB25-4982-4870-9345-82C25C6C0109}"/>
  <bookViews>
    <workbookView xWindow="-120" yWindow="-120" windowWidth="29040" windowHeight="15840" xr2:uid="{C27B8E58-EAD4-4FDB-B8A2-E92FD4B118AE}"/>
  </bookViews>
  <sheets>
    <sheet name="Appendix A" sheetId="1" r:id="rId1"/>
  </sheets>
  <definedNames>
    <definedName name="_Order1" hidden="1">255</definedName>
    <definedName name="_Order2" hidden="1">255</definedName>
    <definedName name="abc">#REF!</definedName>
    <definedName name="adfhadhafdh">#REF!</definedName>
    <definedName name="adfhfdajgsj">#REF!</definedName>
    <definedName name="adhahzehr">#REF!</definedName>
    <definedName name="adharyeqyrqeuy">#REF!</definedName>
    <definedName name="aehrahjr\jza">#REF!</definedName>
    <definedName name="awetwe\g">#REF!</definedName>
    <definedName name="ayaryqay">#REF!</definedName>
    <definedName name="bb">#REF!</definedName>
    <definedName name="bdffd">#REF!</definedName>
    <definedName name="CENSUS_CALC">#REF!</definedName>
    <definedName name="CENSUS_PRCNT">#REF!</definedName>
    <definedName name="CRIT_CENSUS">#REF!</definedName>
    <definedName name="CRIT_DFGMAND">#REF!</definedName>
    <definedName name="CRIT_HMO">#REF!</definedName>
    <definedName name="CRIT_HOMEREP">#REF!</definedName>
    <definedName name="CRIT_RENGRANT">#REF!</definedName>
    <definedName name="CRIT_RENTEXP">#REF!</definedName>
    <definedName name="CRIT_SCHOOL">#REF!</definedName>
    <definedName name="CRIT_UNEMP">#REF!</definedName>
    <definedName name="dafhahadfh">#REF!</definedName>
    <definedName name="dafhfahdhae">#REF!</definedName>
    <definedName name="dd">#REF!</definedName>
    <definedName name="dhqerheqrhq3">#REF!</definedName>
    <definedName name="djdsjdsjsdt">#REF!</definedName>
    <definedName name="djfdjsrejsr">#REF!</definedName>
    <definedName name="drkdtykd">#REF!</definedName>
    <definedName name="dsgjsdfgjsdfjgdf">#REF!</definedName>
    <definedName name="dsgkjbsdkgbklds">#REF!</definedName>
    <definedName name="dtyidc">#REF!</definedName>
    <definedName name="EDUCATION">#REF!</definedName>
    <definedName name="EDUCATION_EXPBLK">#REF!</definedName>
    <definedName name="eheqhehqweh">#REF!</definedName>
    <definedName name="ehewhrqehh">#REF!</definedName>
    <definedName name="erheqrhqerhe">#REF!</definedName>
    <definedName name="erhreheqh">#REF!</definedName>
    <definedName name="ewrherhreqwrh">#REF!</definedName>
    <definedName name="ewrhrehreqhqe">#REF!</definedName>
    <definedName name="fahaeherhea">#REF!</definedName>
    <definedName name="fgjfjs">#REF!</definedName>
    <definedName name="fgjsdjsdfjsd">#REF!</definedName>
    <definedName name="fgjsgdjsjds">#REF!</definedName>
    <definedName name="fgkfrykfr">#REF!</definedName>
    <definedName name="fhfd">#REF!</definedName>
    <definedName name="fjsdgjstdjsz">#REF!</definedName>
    <definedName name="fkfdok">#REF!</definedName>
    <definedName name="fktkitd">#REF!</definedName>
    <definedName name="fshfu">#REF!</definedName>
    <definedName name="g">#REF!</definedName>
    <definedName name="gfjfgjfgjrf">#REF!</definedName>
    <definedName name="gfjsdjdzsfjaez">#REF!</definedName>
    <definedName name="ghjdgj">#REF!</definedName>
    <definedName name="gjdjdsjest">#REF!</definedName>
    <definedName name="gjgfj">#REF!</definedName>
    <definedName name="gjgfjf">#REF!</definedName>
    <definedName name="gkftdk">#REF!</definedName>
    <definedName name="gkusrx">#REF!</definedName>
    <definedName name="gyityi">#REF!</definedName>
    <definedName name="h">#REF!</definedName>
    <definedName name="HEADS">#REF!</definedName>
    <definedName name="HEADS_EXPBLK">#REF!</definedName>
    <definedName name="hh">#REF!</definedName>
    <definedName name="hjlhjlhjlfhjl">#REF!</definedName>
    <definedName name="hk">#REF!</definedName>
    <definedName name="htewhqehe">#REF!</definedName>
    <definedName name="i">#REF!</definedName>
    <definedName name="iolyuol">#REF!</definedName>
    <definedName name="j">#REF!</definedName>
    <definedName name="jasjsdjstdj">#REF!</definedName>
    <definedName name="jdfjfhjeas">#REF!</definedName>
    <definedName name="jdjfdjsdjz">#REF!</definedName>
    <definedName name="jdsjstjers">#REF!</definedName>
    <definedName name="jfgjs">#REF!</definedName>
    <definedName name="jfgjzdjn">#REF!</definedName>
    <definedName name="jgdsj">#REF!</definedName>
    <definedName name="jj">#REF!</definedName>
    <definedName name="jjfd">#REF!</definedName>
    <definedName name="jsdjsjzx">#REF!</definedName>
    <definedName name="jsrfjashzj">#REF!</definedName>
    <definedName name="jydf">#REF!</definedName>
    <definedName name="K">#REF!</definedName>
    <definedName name="kk">#REF!</definedName>
    <definedName name="l">#REF!</definedName>
    <definedName name="ngjdgjf">#REF!</definedName>
    <definedName name="ouyuouy">#REF!</definedName>
    <definedName name="Police2010_11">#REF!</definedName>
    <definedName name="_xlnm.Print_Area" localSheetId="0">'Appendix A'!$B$1:$T$67</definedName>
    <definedName name="Provorfin">#REF!</definedName>
    <definedName name="pushik">#REF!</definedName>
    <definedName name="rdkjdtyikyd">#REF!</definedName>
    <definedName name="RENGRANT_PRCNT">#REF!</definedName>
    <definedName name="RENTEXP">#REF!</definedName>
    <definedName name="RENTEXP_EXPBLK">#REF!</definedName>
    <definedName name="RENTEXP_PRCNT">#REF!</definedName>
    <definedName name="rfkufk">#REF!</definedName>
    <definedName name="rktyoio">#REF!</definedName>
    <definedName name="round_factor">#REF!</definedName>
    <definedName name="rtjrtuweyreq">#REF!</definedName>
    <definedName name="rtyiurtyueryreqy">#REF!</definedName>
    <definedName name="rujrsis">#REF!</definedName>
    <definedName name="ryahadj">#REF!</definedName>
    <definedName name="ryqryq4yr">#REF!</definedName>
    <definedName name="SCHOOL_PRCNT">#REF!</definedName>
    <definedName name="sdahfdhadhf">#REF!</definedName>
    <definedName name="sdfjdsjsdj">#REF!</definedName>
    <definedName name="sdgds">#REF!</definedName>
    <definedName name="shshs">#REF!</definedName>
    <definedName name="shshw">#REF!</definedName>
    <definedName name="sjdngkjsdbng">#REF!</definedName>
    <definedName name="t">#REF!</definedName>
    <definedName name="tdkdtktd">#REF!</definedName>
    <definedName name="tdkydukdtu">#REF!</definedName>
    <definedName name="tdkytk">#REF!</definedName>
    <definedName name="tgkdkdtf">#REF!</definedName>
    <definedName name="tjsfjszdjz">#REF!</definedName>
    <definedName name="tjsjsetjz">#REF!</definedName>
    <definedName name="TRAVEL">#REF!</definedName>
    <definedName name="TRAVEL_EXPBLK">#REF!</definedName>
    <definedName name="trjtsjsjs">#REF!</definedName>
    <definedName name="tukdtkdtr">#REF!</definedName>
    <definedName name="tyikytdo">#REF!</definedName>
    <definedName name="tyiodt">#REF!</definedName>
    <definedName name="tyktkdt">#REF!</definedName>
    <definedName name="UNINTENT2">#REF!</definedName>
    <definedName name="uouyouy">#REF!</definedName>
    <definedName name="v">#REF!</definedName>
    <definedName name="vv">#REF!</definedName>
    <definedName name="w">#REF!</definedName>
    <definedName name="wtwy">#REF!</definedName>
    <definedName name="ww">#REF!</definedName>
    <definedName name="X">#REF!</definedName>
    <definedName name="yityoiti">#REF!</definedName>
    <definedName name="yuouyouyr">#REF!</definedName>
    <definedName name="yuoyuou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I75" i="1" s="1"/>
  <c r="H74" i="1"/>
  <c r="H75" i="1" s="1"/>
  <c r="G74" i="1"/>
  <c r="G75" i="1" s="1"/>
  <c r="F74" i="1"/>
  <c r="F75" i="1" s="1"/>
  <c r="E74" i="1"/>
  <c r="E75" i="1" s="1"/>
  <c r="G70" i="1"/>
  <c r="O69" i="1"/>
  <c r="M69" i="1"/>
  <c r="B66" i="1"/>
  <c r="Q65" i="1"/>
  <c r="L65" i="1"/>
  <c r="L63" i="1"/>
  <c r="G63" i="1"/>
  <c r="E63" i="1"/>
  <c r="C63" i="1"/>
  <c r="V60" i="1"/>
  <c r="J60" i="1"/>
  <c r="O60" i="1" s="1"/>
  <c r="T60" i="1" s="1"/>
  <c r="V59" i="1"/>
  <c r="J59" i="1"/>
  <c r="O59" i="1" s="1"/>
  <c r="V58" i="1"/>
  <c r="Q58" i="1"/>
  <c r="Q63" i="1" s="1"/>
  <c r="J58" i="1"/>
  <c r="V57" i="1"/>
  <c r="O57" i="1"/>
  <c r="O63" i="1" s="1"/>
  <c r="J57" i="1"/>
  <c r="J63" i="1" s="1"/>
  <c r="V56" i="1"/>
  <c r="R52" i="1"/>
  <c r="Q52" i="1"/>
  <c r="M52" i="1"/>
  <c r="L52" i="1"/>
  <c r="H52" i="1"/>
  <c r="G52" i="1"/>
  <c r="E52" i="1"/>
  <c r="C52" i="1"/>
  <c r="V50" i="1"/>
  <c r="J50" i="1"/>
  <c r="O50" i="1" s="1"/>
  <c r="T50" i="1" s="1"/>
  <c r="V49" i="1"/>
  <c r="O49" i="1"/>
  <c r="J49" i="1"/>
  <c r="J52" i="1" s="1"/>
  <c r="V44" i="1"/>
  <c r="J44" i="1"/>
  <c r="O44" i="1" s="1"/>
  <c r="T44" i="1" s="1"/>
  <c r="V39" i="1"/>
  <c r="O39" i="1"/>
  <c r="T39" i="1" s="1"/>
  <c r="J39" i="1"/>
  <c r="R36" i="1"/>
  <c r="Q36" i="1"/>
  <c r="M36" i="1"/>
  <c r="L36" i="1"/>
  <c r="H36" i="1"/>
  <c r="G36" i="1"/>
  <c r="E36" i="1"/>
  <c r="C36" i="1"/>
  <c r="C41" i="1" s="1"/>
  <c r="C46" i="1" s="1"/>
  <c r="C54" i="1" s="1"/>
  <c r="C67" i="1" s="1"/>
  <c r="V35" i="1"/>
  <c r="J35" i="1"/>
  <c r="O35" i="1" s="1"/>
  <c r="T35" i="1" s="1"/>
  <c r="V34" i="1"/>
  <c r="J34" i="1"/>
  <c r="O34" i="1" s="1"/>
  <c r="T34" i="1" s="1"/>
  <c r="V33" i="1"/>
  <c r="J33" i="1"/>
  <c r="O33" i="1" s="1"/>
  <c r="T33" i="1" s="1"/>
  <c r="V32" i="1"/>
  <c r="J32" i="1"/>
  <c r="O32" i="1" s="1"/>
  <c r="T32" i="1" s="1"/>
  <c r="V31" i="1"/>
  <c r="J31" i="1"/>
  <c r="O31" i="1" s="1"/>
  <c r="T31" i="1" s="1"/>
  <c r="V30" i="1"/>
  <c r="J30" i="1"/>
  <c r="O30" i="1" s="1"/>
  <c r="T30" i="1" s="1"/>
  <c r="V29" i="1"/>
  <c r="J29" i="1"/>
  <c r="O29" i="1" s="1"/>
  <c r="T29" i="1" s="1"/>
  <c r="V28" i="1"/>
  <c r="J28" i="1"/>
  <c r="O28" i="1" s="1"/>
  <c r="T28" i="1" s="1"/>
  <c r="V27" i="1"/>
  <c r="J27" i="1"/>
  <c r="O27" i="1" s="1"/>
  <c r="T27" i="1" s="1"/>
  <c r="V26" i="1"/>
  <c r="O26" i="1"/>
  <c r="T26" i="1" s="1"/>
  <c r="J26" i="1"/>
  <c r="V25" i="1"/>
  <c r="J25" i="1"/>
  <c r="O25" i="1" s="1"/>
  <c r="T25" i="1" s="1"/>
  <c r="V24" i="1"/>
  <c r="J24" i="1"/>
  <c r="O24" i="1" s="1"/>
  <c r="T24" i="1" s="1"/>
  <c r="V23" i="1"/>
  <c r="O23" i="1"/>
  <c r="T23" i="1" s="1"/>
  <c r="J23" i="1"/>
  <c r="V22" i="1"/>
  <c r="J22" i="1"/>
  <c r="O22" i="1" s="1"/>
  <c r="T22" i="1" s="1"/>
  <c r="V21" i="1"/>
  <c r="J21" i="1"/>
  <c r="O21" i="1" s="1"/>
  <c r="T21" i="1" s="1"/>
  <c r="V20" i="1"/>
  <c r="O20" i="1"/>
  <c r="T20" i="1" s="1"/>
  <c r="J20" i="1"/>
  <c r="V19" i="1"/>
  <c r="J19" i="1"/>
  <c r="O19" i="1" s="1"/>
  <c r="T19" i="1" s="1"/>
  <c r="V18" i="1"/>
  <c r="J18" i="1"/>
  <c r="O18" i="1" s="1"/>
  <c r="T18" i="1" s="1"/>
  <c r="V17" i="1"/>
  <c r="O17" i="1"/>
  <c r="T17" i="1" s="1"/>
  <c r="J17" i="1"/>
  <c r="R14" i="1"/>
  <c r="R54" i="1" s="1"/>
  <c r="R68" i="1" s="1"/>
  <c r="Q14" i="1"/>
  <c r="Q54" i="1" s="1"/>
  <c r="M14" i="1"/>
  <c r="M54" i="1" s="1"/>
  <c r="M68" i="1" s="1"/>
  <c r="L14" i="1"/>
  <c r="L54" i="1" s="1"/>
  <c r="H14" i="1"/>
  <c r="H54" i="1" s="1"/>
  <c r="G14" i="1"/>
  <c r="G54" i="1" s="1"/>
  <c r="E14" i="1"/>
  <c r="E41" i="1" s="1"/>
  <c r="E46" i="1" s="1"/>
  <c r="E54" i="1" s="1"/>
  <c r="E67" i="1" s="1"/>
  <c r="C14" i="1"/>
  <c r="V13" i="1"/>
  <c r="O13" i="1"/>
  <c r="T13" i="1" s="1"/>
  <c r="J13" i="1"/>
  <c r="V12" i="1"/>
  <c r="J12" i="1"/>
  <c r="O12" i="1" s="1"/>
  <c r="T12" i="1" s="1"/>
  <c r="V11" i="1"/>
  <c r="J11" i="1"/>
  <c r="O11" i="1" s="1"/>
  <c r="T11" i="1" s="1"/>
  <c r="V10" i="1"/>
  <c r="O10" i="1"/>
  <c r="T10" i="1" s="1"/>
  <c r="J10" i="1"/>
  <c r="V9" i="1"/>
  <c r="J9" i="1"/>
  <c r="J14" i="1" s="1"/>
  <c r="T36" i="1" l="1"/>
  <c r="O52" i="1"/>
  <c r="T57" i="1"/>
  <c r="T63" i="1" s="1"/>
  <c r="J36" i="1"/>
  <c r="J41" i="1" s="1"/>
  <c r="J46" i="1" s="1"/>
  <c r="J54" i="1" s="1"/>
  <c r="J67" i="1" s="1"/>
  <c r="J69" i="1" s="1"/>
  <c r="J74" i="1"/>
  <c r="J75" i="1" s="1"/>
  <c r="O36" i="1"/>
  <c r="T49" i="1"/>
  <c r="T52" i="1" s="1"/>
  <c r="O9" i="1"/>
  <c r="T9" i="1" l="1"/>
  <c r="T14" i="1" s="1"/>
  <c r="T41" i="1" s="1"/>
  <c r="T46" i="1" s="1"/>
  <c r="T54" i="1" s="1"/>
  <c r="T67" i="1" s="1"/>
  <c r="O14" i="1"/>
  <c r="O41" i="1" s="1"/>
  <c r="O46" i="1" s="1"/>
  <c r="O54" i="1" s="1"/>
  <c r="O67" i="1" s="1"/>
</calcChain>
</file>

<file path=xl/sharedStrings.xml><?xml version="1.0" encoding="utf-8"?>
<sst xmlns="http://schemas.openxmlformats.org/spreadsheetml/2006/main" count="92" uniqueCount="62">
  <si>
    <t xml:space="preserve"> </t>
  </si>
  <si>
    <t>2024/2025</t>
  </si>
  <si>
    <t>Adjustments</t>
  </si>
  <si>
    <t>Inflation</t>
  </si>
  <si>
    <t>2025/2026</t>
  </si>
  <si>
    <t>2026/2027</t>
  </si>
  <si>
    <t>2027/2028</t>
  </si>
  <si>
    <t xml:space="preserve">Approved </t>
  </si>
  <si>
    <t>Budget</t>
  </si>
  <si>
    <t>Estimate at</t>
  </si>
  <si>
    <t>Outturn</t>
  </si>
  <si>
    <t>£000</t>
  </si>
  <si>
    <t>EMPLOYEE RELATED COSTS</t>
  </si>
  <si>
    <t>POLICE OFFICER PAY</t>
  </si>
  <si>
    <t>POLICE STAFF PAY</t>
  </si>
  <si>
    <t>PCSO PAY</t>
  </si>
  <si>
    <t>OVERTIME</t>
  </si>
  <si>
    <t>OTHER EMPLOYEE RELATED EXPENDITURE</t>
  </si>
  <si>
    <t>TOTAL EMPLOYEE RELATED COSTS</t>
  </si>
  <si>
    <t>NON PAY</t>
  </si>
  <si>
    <t>GAS</t>
  </si>
  <si>
    <t>ELECTRICITY</t>
  </si>
  <si>
    <t>WATER</t>
  </si>
  <si>
    <t>PFI UNITARY CHARGE</t>
  </si>
  <si>
    <t>RENT AND RATES</t>
  </si>
  <si>
    <t>PREMISES RELATED EXPENDITURE</t>
  </si>
  <si>
    <t>MICROSOFT LICENCES</t>
  </si>
  <si>
    <t>NATIONAL IT SYSTEMS</t>
  </si>
  <si>
    <t>CONTRACTS</t>
  </si>
  <si>
    <t>AIRWAVE</t>
  </si>
  <si>
    <t>COMPUTERS AND COMMUNICATIONS</t>
  </si>
  <si>
    <t>MANDATORY SUPPLIES AND SERVICES</t>
  </si>
  <si>
    <t>SUPPLIES AND SERVICES</t>
  </si>
  <si>
    <t>ACCIDENT REPAIRS</t>
  </si>
  <si>
    <t>VEHICLE PARTS</t>
  </si>
  <si>
    <t>FUEL</t>
  </si>
  <si>
    <t>TRANSPORT RELATED EXPENDITURE</t>
  </si>
  <si>
    <t>THIRD PARTY PAYMENTS</t>
  </si>
  <si>
    <t>TRANSFERS TO REVENUE AND CAPITAL RESERVES</t>
  </si>
  <si>
    <t>SUB TOTAL NON PAY</t>
  </si>
  <si>
    <t>INCOME</t>
  </si>
  <si>
    <t>OPERATIONAL BUDGET - DIRECTION AND CONTROL OF THE CHIEF CONSTABLE</t>
  </si>
  <si>
    <t>CAPITAL FINANCING</t>
  </si>
  <si>
    <t>NET CAPITAL FINANCING COSTS</t>
  </si>
  <si>
    <t>TOTAL FORCE BUDGET</t>
  </si>
  <si>
    <t>WEST YORKSHIRE MAYOR FOR POLICING AND CRIME</t>
  </si>
  <si>
    <t>OFFICE OF THE DEPUTY MAYOR</t>
  </si>
  <si>
    <t>COMMUNITY SAFETY FUND</t>
  </si>
  <si>
    <t>OPERATIONAL BUDGET - DIRECTION AND CONTROL OF DEPUTY MAYOR FOR POLICING AND CRIME</t>
  </si>
  <si>
    <t>TOTAL COST OF SERVICE</t>
  </si>
  <si>
    <t>FUNDED BY</t>
  </si>
  <si>
    <t>APPROPRIATIONS TO/FROM BALANCES</t>
  </si>
  <si>
    <t>POLICE MAIN GRANT</t>
  </si>
  <si>
    <t>75p INCOME LOSS and CT SUPPORT</t>
  </si>
  <si>
    <t>COLLECTION FUND SURPLUS/DEFICIT</t>
  </si>
  <si>
    <t>COUNCIL TAX FREEZE GRANT</t>
  </si>
  <si>
    <t>TOTAL FUNDING</t>
  </si>
  <si>
    <t>PRECEPT REQUIREMENT</t>
  </si>
  <si>
    <r>
      <t xml:space="preserve">SURPLUS / </t>
    </r>
    <r>
      <rPr>
        <b/>
        <u val="double"/>
        <sz val="18"/>
        <color rgb="FFFF0000"/>
        <rFont val="Verdana"/>
        <family val="2"/>
      </rPr>
      <t>SHORTFALL</t>
    </r>
  </si>
  <si>
    <t>Difference on Inflation which seemed to go onto Adjustments in Julies Budget version</t>
  </si>
  <si>
    <t>Increase in Govt grant from rounded version.</t>
  </si>
  <si>
    <t>Item 6 - Medium Term Financial Forecast 2025/26 to 2027/28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</si>
</sst>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 #,###,"/>
    <numFmt numFmtId="165" formatCode="\ #,###.0000,"/>
    <numFmt numFmtId="166" formatCode="\ #,###.00000,"/>
    <numFmt numFmtId="167" formatCode="\ #,###.000,"/>
    <numFmt numFmtId="168" formatCode="#,##0;\(#,##0\)"/>
    <numFmt numFmtId="169" formatCode="#,##0;[Red]\(#,##0\)"/>
    <numFmt numFmtId="170" formatCode="#,##0.0000;[Red]\(#,##0.0000\)"/>
    <numFmt numFmtId="171" formatCode="#,##0.000;[Red]\(#,##0.000\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name val="Verdana"/>
      <family val="2"/>
    </font>
    <font>
      <b/>
      <sz val="28"/>
      <name val="Verdana"/>
      <family val="2"/>
    </font>
    <font>
      <b/>
      <u val="double"/>
      <sz val="28"/>
      <name val="Arial"/>
      <family val="2"/>
    </font>
    <font>
      <b/>
      <sz val="14"/>
      <color indexed="8"/>
      <name val="Verdana"/>
      <family val="2"/>
    </font>
    <font>
      <b/>
      <u val="double"/>
      <sz val="14"/>
      <name val="Verdana"/>
      <family val="2"/>
    </font>
    <font>
      <sz val="14"/>
      <name val="Verdana"/>
      <family val="2"/>
    </font>
    <font>
      <b/>
      <u val="double"/>
      <sz val="18"/>
      <name val="Verdana"/>
      <family val="2"/>
    </font>
    <font>
      <b/>
      <u val="double"/>
      <sz val="18"/>
      <color rgb="FFFF0000"/>
      <name val="Verdana"/>
      <family val="2"/>
    </font>
    <font>
      <b/>
      <sz val="18"/>
      <name val="Verdana"/>
      <family val="2"/>
    </font>
    <font>
      <b/>
      <sz val="1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164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164" fontId="5" fillId="2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/>
    <xf numFmtId="164" fontId="2" fillId="2" borderId="0" xfId="0" applyNumberFormat="1" applyFont="1" applyFill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6" fontId="2" fillId="4" borderId="2" xfId="0" applyNumberFormat="1" applyFont="1" applyFill="1" applyBorder="1" applyAlignment="1">
      <alignment horizontal="center"/>
    </xf>
    <xf numFmtId="164" fontId="2" fillId="2" borderId="0" xfId="0" applyNumberFormat="1" applyFont="1" applyFill="1"/>
    <xf numFmtId="164" fontId="2" fillId="4" borderId="3" xfId="0" applyNumberFormat="1" applyFont="1" applyFill="1" applyBorder="1" applyAlignment="1" applyProtection="1">
      <alignment horizontal="center"/>
      <protection locked="0"/>
    </xf>
    <xf numFmtId="164" fontId="2" fillId="3" borderId="3" xfId="0" applyNumberFormat="1" applyFont="1" applyFill="1" applyBorder="1" applyAlignment="1" applyProtection="1">
      <alignment horizontal="center"/>
      <protection locked="0"/>
    </xf>
    <xf numFmtId="164" fontId="2" fillId="4" borderId="3" xfId="0" applyNumberFormat="1" applyFont="1" applyFill="1" applyBorder="1" applyAlignment="1">
      <alignment horizontal="center"/>
    </xf>
    <xf numFmtId="165" fontId="2" fillId="4" borderId="3" xfId="0" applyNumberFormat="1" applyFont="1" applyFill="1" applyBorder="1" applyAlignment="1" applyProtection="1">
      <alignment horizontal="center"/>
      <protection locked="0"/>
    </xf>
    <xf numFmtId="166" fontId="2" fillId="4" borderId="3" xfId="0" applyNumberFormat="1" applyFont="1" applyFill="1" applyBorder="1" applyAlignment="1" applyProtection="1">
      <alignment horizontal="center"/>
      <protection locked="0"/>
    </xf>
    <xf numFmtId="168" fontId="6" fillId="2" borderId="0" xfId="0" applyNumberFormat="1" applyFont="1" applyFill="1" applyAlignment="1">
      <alignment horizontal="left"/>
    </xf>
    <xf numFmtId="168" fontId="2" fillId="4" borderId="1" xfId="0" applyNumberFormat="1" applyFont="1" applyFill="1" applyBorder="1" applyAlignment="1" applyProtection="1">
      <alignment horizontal="center"/>
      <protection locked="0"/>
    </xf>
    <xf numFmtId="168" fontId="2" fillId="0" borderId="0" xfId="0" applyNumberFormat="1" applyFont="1" applyAlignment="1">
      <alignment horizontal="center"/>
    </xf>
    <xf numFmtId="168" fontId="2" fillId="3" borderId="1" xfId="0" applyNumberFormat="1" applyFont="1" applyFill="1" applyBorder="1" applyAlignment="1" applyProtection="1">
      <alignment horizontal="center"/>
      <protection locked="0"/>
    </xf>
    <xf numFmtId="168" fontId="2" fillId="0" borderId="1" xfId="0" applyNumberFormat="1" applyFont="1" applyBorder="1" applyAlignment="1">
      <alignment horizontal="center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168" fontId="2" fillId="0" borderId="0" xfId="0" applyNumberFormat="1" applyFont="1"/>
    <xf numFmtId="166" fontId="2" fillId="4" borderId="1" xfId="0" applyNumberFormat="1" applyFont="1" applyFill="1" applyBorder="1" applyAlignment="1" applyProtection="1">
      <alignment horizontal="center"/>
      <protection locked="0"/>
    </xf>
    <xf numFmtId="168" fontId="2" fillId="4" borderId="0" xfId="0" applyNumberFormat="1" applyFont="1" applyFill="1" applyAlignment="1">
      <alignment horizontal="left"/>
    </xf>
    <xf numFmtId="168" fontId="2" fillId="4" borderId="2" xfId="0" applyNumberFormat="1" applyFont="1" applyFill="1" applyBorder="1" applyAlignment="1" applyProtection="1">
      <alignment horizontal="center"/>
      <protection locked="0"/>
    </xf>
    <xf numFmtId="168" fontId="2" fillId="3" borderId="2" xfId="0" applyNumberFormat="1" applyFont="1" applyFill="1" applyBorder="1" applyAlignment="1" applyProtection="1">
      <alignment horizontal="center"/>
      <protection locked="0"/>
    </xf>
    <xf numFmtId="168" fontId="2" fillId="0" borderId="2" xfId="0" applyNumberFormat="1" applyFont="1" applyBorder="1" applyAlignment="1">
      <alignment horizontal="center"/>
    </xf>
    <xf numFmtId="165" fontId="2" fillId="4" borderId="2" xfId="0" applyNumberFormat="1" applyFont="1" applyFill="1" applyBorder="1" applyAlignment="1" applyProtection="1">
      <alignment horizontal="center"/>
      <protection locked="0"/>
    </xf>
    <xf numFmtId="166" fontId="2" fillId="4" borderId="2" xfId="0" applyNumberFormat="1" applyFont="1" applyFill="1" applyBorder="1" applyAlignment="1" applyProtection="1">
      <alignment horizontal="center"/>
      <protection locked="0"/>
    </xf>
    <xf numFmtId="168" fontId="7" fillId="0" borderId="0" xfId="0" applyNumberFormat="1" applyFont="1"/>
    <xf numFmtId="168" fontId="2" fillId="4" borderId="2" xfId="0" applyNumberFormat="1" applyFont="1" applyFill="1" applyBorder="1" applyAlignment="1">
      <alignment horizontal="center"/>
    </xf>
    <xf numFmtId="168" fontId="2" fillId="3" borderId="2" xfId="0" applyNumberFormat="1" applyFont="1" applyFill="1" applyBorder="1" applyAlignment="1">
      <alignment horizontal="center"/>
    </xf>
    <xf numFmtId="168" fontId="7" fillId="0" borderId="2" xfId="0" applyNumberFormat="1" applyFont="1" applyBorder="1" applyAlignment="1">
      <alignment horizontal="center"/>
    </xf>
    <xf numFmtId="165" fontId="2" fillId="4" borderId="2" xfId="1" applyNumberFormat="1" applyFont="1" applyFill="1" applyBorder="1" applyAlignment="1">
      <alignment horizontal="center"/>
    </xf>
    <xf numFmtId="168" fontId="2" fillId="4" borderId="0" xfId="0" applyNumberFormat="1" applyFont="1" applyFill="1"/>
    <xf numFmtId="168" fontId="2" fillId="4" borderId="0" xfId="0" applyNumberFormat="1" applyFont="1" applyFill="1" applyAlignment="1">
      <alignment horizontal="left" wrapText="1"/>
    </xf>
    <xf numFmtId="168" fontId="2" fillId="4" borderId="4" xfId="0" applyNumberFormat="1" applyFont="1" applyFill="1" applyBorder="1" applyAlignment="1">
      <alignment horizontal="center"/>
    </xf>
    <xf numFmtId="168" fontId="2" fillId="3" borderId="4" xfId="0" applyNumberFormat="1" applyFont="1" applyFill="1" applyBorder="1" applyAlignment="1">
      <alignment horizontal="center"/>
    </xf>
    <xf numFmtId="168" fontId="2" fillId="0" borderId="0" xfId="0" applyNumberFormat="1" applyFont="1" applyAlignment="1">
      <alignment horizontal="left"/>
    </xf>
    <xf numFmtId="168" fontId="2" fillId="0" borderId="2" xfId="0" applyNumberFormat="1" applyFont="1" applyBorder="1"/>
    <xf numFmtId="168" fontId="2" fillId="4" borderId="0" xfId="0" applyNumberFormat="1" applyFont="1" applyFill="1" applyAlignment="1">
      <alignment wrapText="1"/>
    </xf>
    <xf numFmtId="168" fontId="2" fillId="0" borderId="4" xfId="0" applyNumberFormat="1" applyFont="1" applyBorder="1" applyAlignment="1">
      <alignment horizontal="center"/>
    </xf>
    <xf numFmtId="168" fontId="2" fillId="4" borderId="6" xfId="0" applyNumberFormat="1" applyFont="1" applyFill="1" applyBorder="1" applyAlignment="1">
      <alignment horizontal="center"/>
    </xf>
    <xf numFmtId="168" fontId="2" fillId="3" borderId="6" xfId="0" applyNumberFormat="1" applyFont="1" applyFill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168" fontId="2" fillId="4" borderId="1" xfId="0" applyNumberFormat="1" applyFont="1" applyFill="1" applyBorder="1" applyAlignment="1">
      <alignment horizontal="center"/>
    </xf>
    <xf numFmtId="168" fontId="2" fillId="3" borderId="1" xfId="0" applyNumberFormat="1" applyFont="1" applyFill="1" applyBorder="1" applyAlignment="1">
      <alignment horizontal="center"/>
    </xf>
    <xf numFmtId="168" fontId="2" fillId="4" borderId="7" xfId="0" applyNumberFormat="1" applyFont="1" applyFill="1" applyBorder="1" applyAlignment="1">
      <alignment horizontal="center"/>
    </xf>
    <xf numFmtId="168" fontId="2" fillId="3" borderId="7" xfId="0" applyNumberFormat="1" applyFont="1" applyFill="1" applyBorder="1" applyAlignment="1">
      <alignment horizontal="center"/>
    </xf>
    <xf numFmtId="168" fontId="2" fillId="4" borderId="8" xfId="0" applyNumberFormat="1" applyFont="1" applyFill="1" applyBorder="1" applyAlignment="1">
      <alignment horizontal="center"/>
    </xf>
    <xf numFmtId="169" fontId="2" fillId="0" borderId="9" xfId="0" applyNumberFormat="1" applyFont="1" applyBorder="1" applyAlignment="1" applyProtection="1">
      <alignment horizontal="center"/>
      <protection locked="0"/>
    </xf>
    <xf numFmtId="169" fontId="2" fillId="0" borderId="0" xfId="0" applyNumberFormat="1" applyFont="1" applyAlignment="1">
      <alignment horizontal="center"/>
    </xf>
    <xf numFmtId="167" fontId="2" fillId="0" borderId="9" xfId="0" applyNumberFormat="1" applyFont="1" applyBorder="1" applyAlignment="1" applyProtection="1">
      <alignment horizontal="center"/>
      <protection locked="0"/>
    </xf>
    <xf numFmtId="166" fontId="2" fillId="0" borderId="9" xfId="0" applyNumberFormat="1" applyFont="1" applyBorder="1" applyAlignment="1" applyProtection="1">
      <alignment horizontal="center"/>
      <protection locked="0"/>
    </xf>
    <xf numFmtId="164" fontId="8" fillId="0" borderId="0" xfId="0" applyNumberFormat="1" applyFont="1" applyAlignment="1">
      <alignment horizontal="left"/>
    </xf>
    <xf numFmtId="168" fontId="10" fillId="4" borderId="10" xfId="0" applyNumberFormat="1" applyFont="1" applyFill="1" applyBorder="1" applyAlignment="1">
      <alignment horizontal="center"/>
    </xf>
    <xf numFmtId="169" fontId="10" fillId="0" borderId="0" xfId="0" applyNumberFormat="1" applyFont="1" applyAlignment="1">
      <alignment horizontal="center"/>
    </xf>
    <xf numFmtId="168" fontId="10" fillId="3" borderId="10" xfId="0" applyNumberFormat="1" applyFont="1" applyFill="1" applyBorder="1" applyAlignment="1">
      <alignment horizontal="center"/>
    </xf>
    <xf numFmtId="170" fontId="10" fillId="0" borderId="0" xfId="0" applyNumberFormat="1" applyFont="1" applyAlignment="1">
      <alignment horizontal="center"/>
    </xf>
    <xf numFmtId="168" fontId="11" fillId="4" borderId="10" xfId="0" applyNumberFormat="1" applyFont="1" applyFill="1" applyBorder="1" applyAlignment="1">
      <alignment horizontal="center"/>
    </xf>
    <xf numFmtId="164" fontId="10" fillId="0" borderId="0" xfId="0" applyNumberFormat="1" applyFont="1"/>
    <xf numFmtId="167" fontId="2" fillId="0" borderId="0" xfId="0" applyNumberFormat="1" applyFont="1"/>
    <xf numFmtId="166" fontId="2" fillId="0" borderId="0" xfId="0" applyNumberFormat="1" applyFont="1" applyAlignment="1">
      <alignment horizontal="center"/>
    </xf>
    <xf numFmtId="171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68" fontId="2" fillId="0" borderId="5" xfId="0" applyNumberFormat="1" applyFont="1" applyBorder="1" applyAlignment="1">
      <alignment horizontal="left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2C0F-2EE7-4035-B446-B3D3A84D1716}">
  <sheetPr>
    <tabColor rgb="FF00B0F0"/>
    <pageSetUpPr fitToPage="1"/>
  </sheetPr>
  <dimension ref="B1:V84"/>
  <sheetViews>
    <sheetView showGridLines="0"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X14" sqref="X14"/>
    </sheetView>
  </sheetViews>
  <sheetFormatPr defaultColWidth="9.140625" defaultRowHeight="18" x14ac:dyDescent="0.25"/>
  <cols>
    <col min="1" max="1" width="9.140625" style="3"/>
    <col min="2" max="2" width="72" style="3" customWidth="1"/>
    <col min="3" max="3" width="22" style="62" customWidth="1"/>
    <col min="4" max="4" width="3.7109375" style="62" hidden="1" customWidth="1"/>
    <col min="5" max="5" width="22" style="62" hidden="1" customWidth="1"/>
    <col min="6" max="6" width="3.7109375" style="62" customWidth="1"/>
    <col min="7" max="7" width="21.7109375" style="62" customWidth="1"/>
    <col min="8" max="8" width="19.85546875" style="62" customWidth="1"/>
    <col min="9" max="9" width="3.7109375" style="62" customWidth="1"/>
    <col min="10" max="10" width="24.7109375" style="7" customWidth="1"/>
    <col min="11" max="11" width="3.7109375" style="3" customWidth="1"/>
    <col min="12" max="12" width="21.5703125" style="3" customWidth="1"/>
    <col min="13" max="13" width="19.7109375" style="3" customWidth="1"/>
    <col min="14" max="14" width="3.85546875" style="3" customWidth="1"/>
    <col min="15" max="15" width="22" style="8" customWidth="1"/>
    <col min="16" max="16" width="3.7109375" style="3" customWidth="1"/>
    <col min="17" max="17" width="21.5703125" style="3" customWidth="1"/>
    <col min="18" max="18" width="19.7109375" style="3" customWidth="1"/>
    <col min="19" max="19" width="3.7109375" style="3" customWidth="1"/>
    <col min="20" max="20" width="25" style="8" bestFit="1" customWidth="1"/>
    <col min="21" max="21" width="3.7109375" style="3" customWidth="1"/>
    <col min="22" max="22" width="25.5703125" style="3" hidden="1" customWidth="1"/>
    <col min="23" max="16384" width="9.140625" style="3"/>
  </cols>
  <sheetData>
    <row r="1" spans="2:22" ht="50.1" customHeight="1" x14ac:dyDescent="0.25">
      <c r="B1" s="1" t="s">
        <v>0</v>
      </c>
      <c r="C1" s="1"/>
      <c r="D1" s="1"/>
      <c r="E1" s="77" t="s">
        <v>61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2"/>
    </row>
    <row r="2" spans="2:22" ht="1.5" customHeight="1" thickBot="1" x14ac:dyDescent="0.3">
      <c r="B2" s="4"/>
      <c r="C2" s="5"/>
      <c r="D2" s="6"/>
      <c r="E2" s="5"/>
      <c r="F2" s="6"/>
      <c r="G2" s="6"/>
      <c r="H2" s="6"/>
      <c r="I2" s="6"/>
    </row>
    <row r="3" spans="2:22" x14ac:dyDescent="0.25">
      <c r="B3" s="9"/>
      <c r="C3" s="10" t="s">
        <v>1</v>
      </c>
      <c r="D3" s="6"/>
      <c r="E3" s="11" t="s">
        <v>1</v>
      </c>
      <c r="F3" s="6"/>
      <c r="G3" s="12" t="s">
        <v>2</v>
      </c>
      <c r="H3" s="12" t="s">
        <v>3</v>
      </c>
      <c r="I3" s="6"/>
      <c r="J3" s="13" t="s">
        <v>4</v>
      </c>
      <c r="L3" s="12" t="s">
        <v>2</v>
      </c>
      <c r="M3" s="12" t="s">
        <v>3</v>
      </c>
      <c r="N3" s="6"/>
      <c r="O3" s="13" t="s">
        <v>5</v>
      </c>
      <c r="Q3" s="12" t="s">
        <v>2</v>
      </c>
      <c r="R3" s="12" t="s">
        <v>3</v>
      </c>
      <c r="S3" s="6"/>
      <c r="T3" s="14" t="s">
        <v>6</v>
      </c>
    </row>
    <row r="4" spans="2:22" x14ac:dyDescent="0.25">
      <c r="B4" s="9"/>
      <c r="C4" s="15" t="s">
        <v>7</v>
      </c>
      <c r="D4" s="6"/>
      <c r="E4" s="16" t="s">
        <v>8</v>
      </c>
      <c r="F4" s="6"/>
      <c r="G4" s="15" t="s">
        <v>0</v>
      </c>
      <c r="H4" s="15"/>
      <c r="I4" s="6"/>
      <c r="J4" s="17" t="s">
        <v>9</v>
      </c>
      <c r="L4" s="15" t="s">
        <v>0</v>
      </c>
      <c r="M4" s="15"/>
      <c r="N4" s="6"/>
      <c r="O4" s="18" t="s">
        <v>9</v>
      </c>
      <c r="Q4" s="15" t="s">
        <v>0</v>
      </c>
      <c r="R4" s="15"/>
      <c r="S4" s="6"/>
      <c r="T4" s="18" t="s">
        <v>9</v>
      </c>
    </row>
    <row r="5" spans="2:22" x14ac:dyDescent="0.25">
      <c r="B5" s="9"/>
      <c r="C5" s="15" t="s">
        <v>8</v>
      </c>
      <c r="D5" s="6"/>
      <c r="E5" s="16"/>
      <c r="F5" s="6"/>
      <c r="G5" s="15"/>
      <c r="H5" s="15"/>
      <c r="I5" s="6"/>
      <c r="J5" s="17" t="s">
        <v>10</v>
      </c>
      <c r="L5" s="15"/>
      <c r="M5" s="15"/>
      <c r="N5" s="6"/>
      <c r="O5" s="18" t="s">
        <v>10</v>
      </c>
      <c r="Q5" s="15"/>
      <c r="R5" s="15"/>
      <c r="S5" s="6"/>
      <c r="T5" s="18" t="s">
        <v>10</v>
      </c>
    </row>
    <row r="6" spans="2:22" ht="20.25" customHeight="1" thickBot="1" x14ac:dyDescent="0.3">
      <c r="B6" s="19"/>
      <c r="C6" s="20" t="s">
        <v>11</v>
      </c>
      <c r="D6" s="6"/>
      <c r="E6" s="21" t="s">
        <v>11</v>
      </c>
      <c r="F6" s="6"/>
      <c r="G6" s="22" t="s">
        <v>11</v>
      </c>
      <c r="H6" s="22" t="s">
        <v>11</v>
      </c>
      <c r="I6" s="6"/>
      <c r="J6" s="23" t="s">
        <v>11</v>
      </c>
      <c r="L6" s="22" t="s">
        <v>11</v>
      </c>
      <c r="M6" s="22" t="s">
        <v>11</v>
      </c>
      <c r="N6" s="6"/>
      <c r="O6" s="24" t="s">
        <v>11</v>
      </c>
      <c r="Q6" s="22" t="s">
        <v>11</v>
      </c>
      <c r="R6" s="22" t="s">
        <v>11</v>
      </c>
      <c r="S6" s="6"/>
      <c r="T6" s="24" t="s">
        <v>11</v>
      </c>
    </row>
    <row r="7" spans="2:22" s="31" customFormat="1" x14ac:dyDescent="0.25">
      <c r="B7" s="25"/>
      <c r="C7" s="26"/>
      <c r="D7" s="27"/>
      <c r="E7" s="28"/>
      <c r="F7" s="27"/>
      <c r="G7" s="29"/>
      <c r="H7" s="29"/>
      <c r="I7" s="27"/>
      <c r="J7" s="30"/>
      <c r="L7" s="29"/>
      <c r="M7" s="29"/>
      <c r="N7" s="27"/>
      <c r="O7" s="32"/>
      <c r="Q7" s="29"/>
      <c r="R7" s="29"/>
      <c r="S7" s="27"/>
      <c r="T7" s="32"/>
    </row>
    <row r="8" spans="2:22" s="31" customFormat="1" x14ac:dyDescent="0.25">
      <c r="B8" s="33" t="s">
        <v>12</v>
      </c>
      <c r="C8" s="34"/>
      <c r="D8" s="27"/>
      <c r="E8" s="35"/>
      <c r="F8" s="27"/>
      <c r="G8" s="36"/>
      <c r="H8" s="36"/>
      <c r="I8" s="27"/>
      <c r="J8" s="37"/>
      <c r="L8" s="36"/>
      <c r="M8" s="36"/>
      <c r="N8" s="27"/>
      <c r="O8" s="38"/>
      <c r="Q8" s="36"/>
      <c r="R8" s="36"/>
      <c r="S8" s="27"/>
      <c r="T8" s="38"/>
    </row>
    <row r="9" spans="2:22" s="31" customFormat="1" x14ac:dyDescent="0.25">
      <c r="B9" s="39" t="s">
        <v>13</v>
      </c>
      <c r="C9" s="40">
        <v>378676.895131197</v>
      </c>
      <c r="D9" s="27"/>
      <c r="E9" s="41">
        <v>382094.94432000013</v>
      </c>
      <c r="F9" s="27"/>
      <c r="G9" s="42">
        <v>1534.5222721367536</v>
      </c>
      <c r="H9" s="42">
        <v>15053.423398609626</v>
      </c>
      <c r="I9" s="27"/>
      <c r="J9" s="40">
        <f>SUM(C9,G9,H9)</f>
        <v>395264.84080194338</v>
      </c>
      <c r="L9" s="42">
        <v>-752.14137099999425</v>
      </c>
      <c r="M9" s="42">
        <v>7214.5750126058447</v>
      </c>
      <c r="N9" s="27"/>
      <c r="O9" s="40">
        <f>SUM(J9,L9,M9)</f>
        <v>401727.27444354928</v>
      </c>
      <c r="Q9" s="42">
        <v>-1607.0130134999999</v>
      </c>
      <c r="R9" s="42">
        <v>7345.5478626009753</v>
      </c>
      <c r="S9" s="27"/>
      <c r="T9" s="40">
        <f>SUM(O9,Q9,R9)</f>
        <v>407465.80929265026</v>
      </c>
      <c r="V9" s="31">
        <f>E9-C9</f>
        <v>3418.0491888031247</v>
      </c>
    </row>
    <row r="10" spans="2:22" s="31" customFormat="1" x14ac:dyDescent="0.25">
      <c r="B10" s="39" t="s">
        <v>14</v>
      </c>
      <c r="C10" s="40">
        <v>164594.8952195895</v>
      </c>
      <c r="D10" s="27"/>
      <c r="E10" s="41">
        <v>171027.70887000024</v>
      </c>
      <c r="F10" s="27"/>
      <c r="G10" s="42">
        <v>12001.106350410739</v>
      </c>
      <c r="H10" s="42">
        <v>5752.4951040417</v>
      </c>
      <c r="I10" s="27"/>
      <c r="J10" s="40">
        <f>SUM(C10,G10,H10)</f>
        <v>182348.49667404193</v>
      </c>
      <c r="L10" s="42">
        <v>1085.51</v>
      </c>
      <c r="M10" s="42">
        <v>2733.7943333252783</v>
      </c>
      <c r="N10" s="27"/>
      <c r="O10" s="40">
        <f>SUM(J10,L10,M10)</f>
        <v>186167.80100736723</v>
      </c>
      <c r="Q10" s="42">
        <v>800</v>
      </c>
      <c r="R10" s="42">
        <v>2804.4410533251175</v>
      </c>
      <c r="S10" s="27"/>
      <c r="T10" s="40">
        <f t="shared" ref="T10:T11" si="0">SUM(O10,Q10,R10)</f>
        <v>189772.24206069234</v>
      </c>
      <c r="V10" s="31">
        <f>E10-C10</f>
        <v>6432.8136504107388</v>
      </c>
    </row>
    <row r="11" spans="2:22" s="31" customFormat="1" x14ac:dyDescent="0.25">
      <c r="B11" s="39" t="s">
        <v>15</v>
      </c>
      <c r="C11" s="40">
        <v>24244.443278212671</v>
      </c>
      <c r="D11" s="27"/>
      <c r="E11" s="41">
        <v>25428.176640000001</v>
      </c>
      <c r="F11" s="27"/>
      <c r="G11" s="42">
        <v>1220.7333617873301</v>
      </c>
      <c r="H11" s="42">
        <v>1091.9162019700002</v>
      </c>
      <c r="I11" s="27"/>
      <c r="J11" s="40">
        <f>SUM(C11,G11,H11)</f>
        <v>26557.092841970003</v>
      </c>
      <c r="L11" s="42">
        <v>29</v>
      </c>
      <c r="M11" s="42">
        <v>511.66668883940008</v>
      </c>
      <c r="N11" s="27"/>
      <c r="O11" s="40">
        <f>SUM(J11,L11,M11)</f>
        <v>27097.759530809402</v>
      </c>
      <c r="Q11" s="42">
        <v>31</v>
      </c>
      <c r="R11" s="42">
        <v>521.90002261618804</v>
      </c>
      <c r="S11" s="27"/>
      <c r="T11" s="40">
        <f t="shared" si="0"/>
        <v>27650.65955342559</v>
      </c>
      <c r="V11" s="31">
        <f>E11-C11</f>
        <v>1183.7333617873301</v>
      </c>
    </row>
    <row r="12" spans="2:22" s="31" customFormat="1" x14ac:dyDescent="0.25">
      <c r="B12" s="39" t="s">
        <v>16</v>
      </c>
      <c r="C12" s="40">
        <v>14863.619885809261</v>
      </c>
      <c r="D12" s="27"/>
      <c r="E12" s="41">
        <v>14994.61393</v>
      </c>
      <c r="F12" s="27"/>
      <c r="G12" s="42">
        <v>554.55818367415827</v>
      </c>
      <c r="H12" s="42">
        <v>514.48545813138594</v>
      </c>
      <c r="I12" s="27"/>
      <c r="J12" s="40">
        <f>SUM(C12,G12,H12)</f>
        <v>15932.663527614806</v>
      </c>
      <c r="L12" s="42">
        <v>1249.4836835125718</v>
      </c>
      <c r="M12" s="42">
        <v>265.75388858040151</v>
      </c>
      <c r="N12" s="27"/>
      <c r="O12" s="40">
        <f>SUM(J12,L12,M12)</f>
        <v>17447.901099707782</v>
      </c>
      <c r="Q12" s="42">
        <v>-1077.37257</v>
      </c>
      <c r="R12" s="42">
        <v>249.38542303873891</v>
      </c>
      <c r="S12" s="27"/>
      <c r="T12" s="40">
        <f>SUM(O12,Q12,R12)</f>
        <v>16619.913952746523</v>
      </c>
      <c r="V12" s="31">
        <f>E12-C12</f>
        <v>130.99404419073835</v>
      </c>
    </row>
    <row r="13" spans="2:22" s="31" customFormat="1" x14ac:dyDescent="0.25">
      <c r="B13" s="39" t="s">
        <v>17</v>
      </c>
      <c r="C13" s="40">
        <v>13134.613616400002</v>
      </c>
      <c r="D13" s="27"/>
      <c r="E13" s="41">
        <v>11924.82452</v>
      </c>
      <c r="F13" s="27"/>
      <c r="G13" s="42">
        <v>-1182.9070964000016</v>
      </c>
      <c r="H13" s="42">
        <v>65.677431279999993</v>
      </c>
      <c r="I13" s="27"/>
      <c r="J13" s="40">
        <f>SUM(C13,G13,H13)</f>
        <v>12017.38395128</v>
      </c>
      <c r="L13" s="42">
        <v>0</v>
      </c>
      <c r="M13" s="42">
        <v>60.85583162559999</v>
      </c>
      <c r="N13" s="27"/>
      <c r="O13" s="40">
        <f>SUM(J13,L13,M13)</f>
        <v>12078.239782905601</v>
      </c>
      <c r="Q13" s="42">
        <v>0</v>
      </c>
      <c r="R13" s="42">
        <v>62.072948258112</v>
      </c>
      <c r="S13" s="27"/>
      <c r="T13" s="40">
        <f>SUM(O13,Q13,R13)</f>
        <v>12140.312731163713</v>
      </c>
      <c r="V13" s="31">
        <f>E13-C13</f>
        <v>-1209.7890964000017</v>
      </c>
    </row>
    <row r="14" spans="2:22" s="31" customFormat="1" x14ac:dyDescent="0.25">
      <c r="B14" s="31" t="s">
        <v>18</v>
      </c>
      <c r="C14" s="40">
        <f>SUM(C9:C13)</f>
        <v>595514.46713120851</v>
      </c>
      <c r="D14" s="27"/>
      <c r="E14" s="41">
        <f>SUM(E9:E13)</f>
        <v>605470.26828000031</v>
      </c>
      <c r="F14" s="27"/>
      <c r="G14" s="36">
        <f>SUM(G9:G13)</f>
        <v>14128.013071608979</v>
      </c>
      <c r="H14" s="36">
        <f>SUM(H9:H13)</f>
        <v>22477.997594032713</v>
      </c>
      <c r="I14" s="36" t="s">
        <v>0</v>
      </c>
      <c r="J14" s="40">
        <f>SUM(J9:J13)</f>
        <v>632120.47779685014</v>
      </c>
      <c r="L14" s="36">
        <f>SUM(L9:L13)</f>
        <v>1611.8523125125776</v>
      </c>
      <c r="M14" s="36">
        <f>SUM(M9:M13)</f>
        <v>10786.645754976524</v>
      </c>
      <c r="N14" s="36" t="s">
        <v>0</v>
      </c>
      <c r="O14" s="40">
        <f>SUM(O9:O13)</f>
        <v>644518.97586433927</v>
      </c>
      <c r="Q14" s="36">
        <f>SUM(Q9:Q13)</f>
        <v>-1853.3855834999999</v>
      </c>
      <c r="R14" s="36">
        <f>SUM(R9:R13)</f>
        <v>10983.347309839131</v>
      </c>
      <c r="S14" s="36" t="s">
        <v>0</v>
      </c>
      <c r="T14" s="40">
        <f>SUM(T9:T13)</f>
        <v>653648.93759067846</v>
      </c>
    </row>
    <row r="15" spans="2:22" s="31" customFormat="1" x14ac:dyDescent="0.25">
      <c r="C15" s="40"/>
      <c r="D15" s="27"/>
      <c r="E15" s="41"/>
      <c r="F15" s="27"/>
      <c r="G15" s="36"/>
      <c r="H15" s="42"/>
      <c r="I15" s="27"/>
      <c r="J15" s="43"/>
      <c r="L15" s="36"/>
      <c r="M15" s="36"/>
      <c r="N15" s="27"/>
      <c r="O15" s="43"/>
      <c r="Q15" s="36"/>
      <c r="R15" s="36"/>
      <c r="S15" s="27"/>
      <c r="T15" s="43"/>
    </row>
    <row r="16" spans="2:22" s="31" customFormat="1" x14ac:dyDescent="0.25">
      <c r="B16" s="44" t="s">
        <v>19</v>
      </c>
      <c r="C16" s="40"/>
      <c r="D16" s="27"/>
      <c r="E16" s="41"/>
      <c r="F16" s="27"/>
      <c r="G16" s="36"/>
      <c r="H16" s="42"/>
      <c r="I16" s="27"/>
      <c r="J16" s="17"/>
      <c r="L16" s="36"/>
      <c r="M16" s="36"/>
      <c r="N16" s="27"/>
      <c r="O16" s="17"/>
      <c r="Q16" s="36"/>
      <c r="R16" s="36"/>
      <c r="S16" s="27"/>
      <c r="T16" s="17"/>
    </row>
    <row r="17" spans="2:22" s="31" customFormat="1" x14ac:dyDescent="0.25">
      <c r="B17" s="39" t="s">
        <v>20</v>
      </c>
      <c r="C17" s="40">
        <v>1300.3086799999999</v>
      </c>
      <c r="D17" s="27"/>
      <c r="E17" s="41">
        <v>1304.809</v>
      </c>
      <c r="F17" s="27"/>
      <c r="G17" s="42">
        <v>4.5003200000001016</v>
      </c>
      <c r="H17" s="42">
        <v>26.006180000000001</v>
      </c>
      <c r="I17" s="27"/>
      <c r="J17" s="40">
        <f t="shared" ref="J17:J35" si="1">SUM(C17,G17,H17)</f>
        <v>1330.8151800000001</v>
      </c>
      <c r="L17" s="42">
        <v>0</v>
      </c>
      <c r="M17" s="42">
        <v>26.526303600000002</v>
      </c>
      <c r="N17" s="27"/>
      <c r="O17" s="40">
        <f t="shared" ref="O17:O35" si="2">SUM(J17,L17,M17)</f>
        <v>1357.3414835999999</v>
      </c>
      <c r="Q17" s="42">
        <v>0</v>
      </c>
      <c r="R17" s="42">
        <v>27.056829671999999</v>
      </c>
      <c r="S17" s="27"/>
      <c r="T17" s="40">
        <f t="shared" ref="T17:T35" si="3">SUM(O17,Q17,R17)</f>
        <v>1384.398313272</v>
      </c>
      <c r="V17" s="31">
        <f t="shared" ref="V17:V35" si="4">E17-C17</f>
        <v>4.5003200000001016</v>
      </c>
    </row>
    <row r="18" spans="2:22" s="31" customFormat="1" x14ac:dyDescent="0.25">
      <c r="B18" s="39" t="s">
        <v>21</v>
      </c>
      <c r="C18" s="40">
        <v>5499.8503999999994</v>
      </c>
      <c r="D18" s="27"/>
      <c r="E18" s="41">
        <v>5535.799</v>
      </c>
      <c r="F18" s="27"/>
      <c r="G18" s="42">
        <v>831.94860000000062</v>
      </c>
      <c r="H18" s="42">
        <v>0</v>
      </c>
      <c r="I18" s="27"/>
      <c r="J18" s="40">
        <f t="shared" si="1"/>
        <v>6331.799</v>
      </c>
      <c r="L18" s="42">
        <v>-200</v>
      </c>
      <c r="M18" s="42">
        <v>122.17598</v>
      </c>
      <c r="N18" s="27"/>
      <c r="O18" s="40">
        <f t="shared" si="2"/>
        <v>6253.97498</v>
      </c>
      <c r="Q18" s="42">
        <v>-100</v>
      </c>
      <c r="R18" s="42">
        <v>122.6194996</v>
      </c>
      <c r="S18" s="27"/>
      <c r="T18" s="40">
        <f>SUM(O18,Q18,R18)</f>
        <v>6276.5944796000003</v>
      </c>
      <c r="V18" s="31">
        <f t="shared" si="4"/>
        <v>35.948600000000624</v>
      </c>
    </row>
    <row r="19" spans="2:22" s="31" customFormat="1" x14ac:dyDescent="0.25">
      <c r="B19" s="39" t="s">
        <v>22</v>
      </c>
      <c r="C19" s="40">
        <v>422.09231999999997</v>
      </c>
      <c r="D19" s="27"/>
      <c r="E19" s="41">
        <v>450.35700000000003</v>
      </c>
      <c r="F19" s="27"/>
      <c r="G19" s="42">
        <v>28.264680000000055</v>
      </c>
      <c r="H19" s="42">
        <v>9.0071400000000015</v>
      </c>
      <c r="I19" s="27"/>
      <c r="J19" s="40">
        <f t="shared" si="1"/>
        <v>459.36414000000002</v>
      </c>
      <c r="L19" s="42">
        <v>0</v>
      </c>
      <c r="M19" s="42">
        <v>9.1872828000000002</v>
      </c>
      <c r="N19" s="27"/>
      <c r="O19" s="40">
        <f t="shared" si="2"/>
        <v>468.55142280000001</v>
      </c>
      <c r="Q19" s="42">
        <v>0</v>
      </c>
      <c r="R19" s="42">
        <v>9.3710284560000012</v>
      </c>
      <c r="S19" s="27"/>
      <c r="T19" s="40">
        <f>SUM(O19,Q19,R19)</f>
        <v>477.92245125599999</v>
      </c>
      <c r="V19" s="31">
        <f t="shared" si="4"/>
        <v>28.264680000000055</v>
      </c>
    </row>
    <row r="20" spans="2:22" s="31" customFormat="1" x14ac:dyDescent="0.25">
      <c r="B20" s="39" t="s">
        <v>23</v>
      </c>
      <c r="C20" s="40">
        <v>14456.319889999999</v>
      </c>
      <c r="D20" s="27"/>
      <c r="E20" s="41">
        <v>14260.553</v>
      </c>
      <c r="F20" s="27"/>
      <c r="G20" s="42">
        <v>124.99790000000098</v>
      </c>
      <c r="H20" s="42">
        <v>0</v>
      </c>
      <c r="I20" s="27"/>
      <c r="J20" s="40">
        <f t="shared" si="1"/>
        <v>14581.317789999999</v>
      </c>
      <c r="L20" s="42">
        <v>119.26822</v>
      </c>
      <c r="M20" s="42">
        <v>0</v>
      </c>
      <c r="N20" s="27"/>
      <c r="O20" s="40">
        <f t="shared" si="2"/>
        <v>14700.586009999999</v>
      </c>
      <c r="Q20" s="42">
        <v>333.96615000000003</v>
      </c>
      <c r="R20" s="42">
        <v>0</v>
      </c>
      <c r="S20" s="27"/>
      <c r="T20" s="40">
        <f t="shared" si="3"/>
        <v>15034.552159999999</v>
      </c>
      <c r="V20" s="31">
        <f t="shared" si="4"/>
        <v>-195.76688999999897</v>
      </c>
    </row>
    <row r="21" spans="2:22" s="31" customFormat="1" x14ac:dyDescent="0.25">
      <c r="B21" s="39" t="s">
        <v>24</v>
      </c>
      <c r="C21" s="40">
        <v>5987.3422781500003</v>
      </c>
      <c r="D21" s="27"/>
      <c r="E21" s="41">
        <v>5983.8954000000003</v>
      </c>
      <c r="F21" s="27"/>
      <c r="G21" s="42">
        <v>161.55312185000003</v>
      </c>
      <c r="H21" s="42">
        <v>115.086808</v>
      </c>
      <c r="I21" s="27"/>
      <c r="J21" s="40">
        <f t="shared" si="1"/>
        <v>6263.9822080000004</v>
      </c>
      <c r="L21" s="42">
        <v>0</v>
      </c>
      <c r="M21" s="42">
        <v>117.38854416000001</v>
      </c>
      <c r="N21" s="27"/>
      <c r="O21" s="40">
        <f t="shared" si="2"/>
        <v>6381.3707521599999</v>
      </c>
      <c r="Q21" s="42">
        <v>0</v>
      </c>
      <c r="R21" s="42">
        <v>119.73631504320002</v>
      </c>
      <c r="S21" s="27"/>
      <c r="T21" s="40">
        <f t="shared" si="3"/>
        <v>6501.1070672032001</v>
      </c>
      <c r="V21" s="31">
        <f t="shared" si="4"/>
        <v>-3.446878149999975</v>
      </c>
    </row>
    <row r="22" spans="2:22" s="31" customFormat="1" x14ac:dyDescent="0.25">
      <c r="B22" s="39" t="s">
        <v>25</v>
      </c>
      <c r="C22" s="40">
        <v>6034.7060499999998</v>
      </c>
      <c r="D22" s="27"/>
      <c r="E22" s="41">
        <v>9130.4819100000004</v>
      </c>
      <c r="F22" s="27"/>
      <c r="G22" s="42">
        <v>3095.7758600000006</v>
      </c>
      <c r="H22" s="42">
        <v>170.45926619999995</v>
      </c>
      <c r="I22" s="27"/>
      <c r="J22" s="40">
        <f t="shared" si="1"/>
        <v>9300.9411762</v>
      </c>
      <c r="L22" s="42">
        <v>0</v>
      </c>
      <c r="M22" s="42">
        <v>170.41080352399996</v>
      </c>
      <c r="N22" s="27"/>
      <c r="O22" s="40">
        <f t="shared" si="2"/>
        <v>9471.3519797240006</v>
      </c>
      <c r="Q22" s="42">
        <v>0</v>
      </c>
      <c r="R22" s="42">
        <v>173.81901959447995</v>
      </c>
      <c r="S22" s="27"/>
      <c r="T22" s="40">
        <f t="shared" si="3"/>
        <v>9645.1709993184813</v>
      </c>
      <c r="V22" s="31">
        <f t="shared" si="4"/>
        <v>3095.7758600000006</v>
      </c>
    </row>
    <row r="23" spans="2:22" s="31" customFormat="1" x14ac:dyDescent="0.25">
      <c r="B23" s="39" t="s">
        <v>26</v>
      </c>
      <c r="C23" s="40">
        <v>5309.8854000000001</v>
      </c>
      <c r="D23" s="27"/>
      <c r="E23" s="41">
        <v>5309.8850000000002</v>
      </c>
      <c r="F23" s="27"/>
      <c r="G23" s="42">
        <v>-3.9999999989959178E-4</v>
      </c>
      <c r="H23" s="42">
        <v>106.19770000000001</v>
      </c>
      <c r="I23" s="27"/>
      <c r="J23" s="40">
        <f t="shared" si="1"/>
        <v>5416.0826999999999</v>
      </c>
      <c r="L23" s="42">
        <v>0</v>
      </c>
      <c r="M23" s="42">
        <v>108.321654</v>
      </c>
      <c r="N23" s="27"/>
      <c r="O23" s="40">
        <f t="shared" si="2"/>
        <v>5524.4043540000002</v>
      </c>
      <c r="Q23" s="42">
        <v>0</v>
      </c>
      <c r="R23" s="42">
        <v>110.48808708000001</v>
      </c>
      <c r="S23" s="27"/>
      <c r="T23" s="40">
        <f t="shared" si="3"/>
        <v>5634.89244108</v>
      </c>
      <c r="V23" s="31">
        <f t="shared" si="4"/>
        <v>-3.9999999989959178E-4</v>
      </c>
    </row>
    <row r="24" spans="2:22" s="31" customFormat="1" x14ac:dyDescent="0.25">
      <c r="B24" s="39" t="s">
        <v>27</v>
      </c>
      <c r="C24" s="40">
        <v>4489.7390999999998</v>
      </c>
      <c r="D24" s="27"/>
      <c r="E24" s="41">
        <v>2899.7922999999996</v>
      </c>
      <c r="F24" s="27"/>
      <c r="G24" s="42">
        <v>-1589.9468000000002</v>
      </c>
      <c r="H24" s="42">
        <v>753.94599799999992</v>
      </c>
      <c r="I24" s="27"/>
      <c r="J24" s="40">
        <f t="shared" si="1"/>
        <v>3653.7382979999993</v>
      </c>
      <c r="L24" s="42">
        <v>0</v>
      </c>
      <c r="M24" s="42">
        <v>182.68691489999998</v>
      </c>
      <c r="N24" s="27"/>
      <c r="O24" s="40">
        <f t="shared" si="2"/>
        <v>3836.4252128999992</v>
      </c>
      <c r="Q24" s="42">
        <v>0</v>
      </c>
      <c r="R24" s="42">
        <v>-191.82126064499997</v>
      </c>
      <c r="S24" s="27"/>
      <c r="T24" s="40">
        <f t="shared" si="3"/>
        <v>3644.6039522549991</v>
      </c>
      <c r="V24" s="31">
        <f t="shared" si="4"/>
        <v>-1589.9468000000002</v>
      </c>
    </row>
    <row r="25" spans="2:22" s="31" customFormat="1" x14ac:dyDescent="0.25">
      <c r="B25" s="39" t="s">
        <v>28</v>
      </c>
      <c r="C25" s="40">
        <v>7331.3068996000011</v>
      </c>
      <c r="D25" s="27"/>
      <c r="E25" s="41">
        <v>8792.8346199999996</v>
      </c>
      <c r="F25" s="27"/>
      <c r="G25" s="42">
        <v>1461.5277203999985</v>
      </c>
      <c r="H25" s="42">
        <v>169.10793239999998</v>
      </c>
      <c r="I25" s="27"/>
      <c r="J25" s="40">
        <f t="shared" si="1"/>
        <v>8961.9425523999998</v>
      </c>
      <c r="L25" s="42">
        <v>0</v>
      </c>
      <c r="M25" s="42">
        <v>172.49009104800001</v>
      </c>
      <c r="N25" s="27"/>
      <c r="O25" s="40">
        <f t="shared" si="2"/>
        <v>9134.432643447999</v>
      </c>
      <c r="Q25" s="42">
        <v>0</v>
      </c>
      <c r="R25" s="42">
        <v>175.93989286895999</v>
      </c>
      <c r="S25" s="27"/>
      <c r="T25" s="40">
        <f t="shared" si="3"/>
        <v>9310.3725363169597</v>
      </c>
      <c r="V25" s="31">
        <f t="shared" si="4"/>
        <v>1461.5277203999985</v>
      </c>
    </row>
    <row r="26" spans="2:22" s="31" customFormat="1" x14ac:dyDescent="0.25">
      <c r="B26" s="39" t="s">
        <v>29</v>
      </c>
      <c r="C26" s="40">
        <v>2997.1336200000001</v>
      </c>
      <c r="D26" s="27"/>
      <c r="E26" s="41">
        <v>3014.1480000000001</v>
      </c>
      <c r="F26" s="27"/>
      <c r="G26" s="42">
        <v>17.014380000000074</v>
      </c>
      <c r="H26" s="42">
        <v>58.854960000000005</v>
      </c>
      <c r="I26" s="27"/>
      <c r="J26" s="40">
        <f t="shared" si="1"/>
        <v>3073.0029600000003</v>
      </c>
      <c r="L26" s="42">
        <v>0</v>
      </c>
      <c r="M26" s="42">
        <v>60.032059200000006</v>
      </c>
      <c r="N26" s="27"/>
      <c r="O26" s="40">
        <f t="shared" si="2"/>
        <v>3133.0350192000001</v>
      </c>
      <c r="Q26" s="42">
        <v>0</v>
      </c>
      <c r="R26" s="42">
        <v>61.232700383999997</v>
      </c>
      <c r="S26" s="27"/>
      <c r="T26" s="40">
        <f t="shared" si="3"/>
        <v>3194.2677195840001</v>
      </c>
      <c r="V26" s="31">
        <f t="shared" si="4"/>
        <v>17.014380000000074</v>
      </c>
    </row>
    <row r="27" spans="2:22" s="31" customFormat="1" x14ac:dyDescent="0.25">
      <c r="B27" s="39" t="s">
        <v>30</v>
      </c>
      <c r="C27" s="40">
        <v>6470.1692232800006</v>
      </c>
      <c r="D27" s="27"/>
      <c r="E27" s="41">
        <v>6305.3684299999995</v>
      </c>
      <c r="F27" s="27"/>
      <c r="G27" s="42">
        <v>-194.07879328000101</v>
      </c>
      <c r="H27" s="42">
        <v>126.9779646799999</v>
      </c>
      <c r="I27" s="27"/>
      <c r="J27" s="40">
        <f t="shared" si="1"/>
        <v>6403.0683946799991</v>
      </c>
      <c r="L27" s="42">
        <v>0</v>
      </c>
      <c r="M27" s="42">
        <v>108.28381041752009</v>
      </c>
      <c r="N27" s="27"/>
      <c r="O27" s="40">
        <f t="shared" si="2"/>
        <v>6511.3522050975189</v>
      </c>
      <c r="Q27" s="42">
        <v>0</v>
      </c>
      <c r="R27" s="42">
        <v>117.83856834737486</v>
      </c>
      <c r="S27" s="27"/>
      <c r="T27" s="40">
        <f t="shared" si="3"/>
        <v>6629.1907734448941</v>
      </c>
      <c r="V27" s="31">
        <f t="shared" si="4"/>
        <v>-164.80079328000102</v>
      </c>
    </row>
    <row r="28" spans="2:22" s="31" customFormat="1" x14ac:dyDescent="0.25">
      <c r="B28" s="39" t="s">
        <v>31</v>
      </c>
      <c r="C28" s="40">
        <v>27379.412282899997</v>
      </c>
      <c r="D28" s="27"/>
      <c r="E28" s="41">
        <v>24869.68535</v>
      </c>
      <c r="F28" s="27"/>
      <c r="G28" s="42">
        <v>-1886.8222228999985</v>
      </c>
      <c r="H28" s="42">
        <v>200.81203390999997</v>
      </c>
      <c r="I28" s="27"/>
      <c r="J28" s="40">
        <f t="shared" si="1"/>
        <v>25693.402093909997</v>
      </c>
      <c r="L28" s="42">
        <v>566.69999999999936</v>
      </c>
      <c r="M28" s="42">
        <v>127.0770680782</v>
      </c>
      <c r="N28" s="27"/>
      <c r="O28" s="40">
        <f t="shared" si="2"/>
        <v>26387.179161988199</v>
      </c>
      <c r="Q28" s="42">
        <v>237.16300000000047</v>
      </c>
      <c r="R28" s="42">
        <v>129.61860943976396</v>
      </c>
      <c r="S28" s="27"/>
      <c r="T28" s="40">
        <f t="shared" si="3"/>
        <v>26753.960771427963</v>
      </c>
      <c r="V28" s="31">
        <f t="shared" si="4"/>
        <v>-2509.7269328999973</v>
      </c>
    </row>
    <row r="29" spans="2:22" s="31" customFormat="1" x14ac:dyDescent="0.25">
      <c r="B29" s="39" t="s">
        <v>32</v>
      </c>
      <c r="C29" s="40">
        <v>17513.316607299996</v>
      </c>
      <c r="D29" s="27"/>
      <c r="E29" s="41">
        <v>17140.145550000001</v>
      </c>
      <c r="F29" s="27"/>
      <c r="G29" s="42">
        <v>-1808.4040572999947</v>
      </c>
      <c r="H29" s="42">
        <v>353.30187699999999</v>
      </c>
      <c r="I29" s="27"/>
      <c r="J29" s="40">
        <f t="shared" si="1"/>
        <v>16058.214427000001</v>
      </c>
      <c r="L29" s="42">
        <v>132.67700000000002</v>
      </c>
      <c r="M29" s="42">
        <v>255.47544854</v>
      </c>
      <c r="N29" s="27"/>
      <c r="O29" s="40">
        <f t="shared" si="2"/>
        <v>16446.366875539999</v>
      </c>
      <c r="Q29" s="42">
        <v>553.20240000000001</v>
      </c>
      <c r="R29" s="42">
        <v>271.64900551079995</v>
      </c>
      <c r="S29" s="27"/>
      <c r="T29" s="40">
        <f t="shared" si="3"/>
        <v>17271.218281050798</v>
      </c>
      <c r="V29" s="31">
        <f t="shared" si="4"/>
        <v>-373.17105729999457</v>
      </c>
    </row>
    <row r="30" spans="2:22" s="31" customFormat="1" x14ac:dyDescent="0.25">
      <c r="B30" s="39" t="s">
        <v>33</v>
      </c>
      <c r="C30" s="40">
        <v>0</v>
      </c>
      <c r="D30" s="27"/>
      <c r="E30" s="41">
        <v>1160.4359999999999</v>
      </c>
      <c r="F30" s="27"/>
      <c r="G30" s="42">
        <v>1160.4359999999999</v>
      </c>
      <c r="H30" s="42">
        <v>23.068719999999999</v>
      </c>
      <c r="I30" s="27"/>
      <c r="J30" s="40">
        <f t="shared" si="1"/>
        <v>1183.5047199999999</v>
      </c>
      <c r="L30" s="42">
        <v>0</v>
      </c>
      <c r="M30" s="42">
        <v>23.530094399999999</v>
      </c>
      <c r="N30" s="27"/>
      <c r="O30" s="40">
        <f t="shared" si="2"/>
        <v>1207.0348144</v>
      </c>
      <c r="Q30" s="42">
        <v>0</v>
      </c>
      <c r="R30" s="42">
        <v>24.000696288</v>
      </c>
      <c r="S30" s="27"/>
      <c r="T30" s="40">
        <f t="shared" si="3"/>
        <v>1231.0355106879999</v>
      </c>
      <c r="V30" s="31">
        <f t="shared" si="4"/>
        <v>1160.4359999999999</v>
      </c>
    </row>
    <row r="31" spans="2:22" s="31" customFormat="1" x14ac:dyDescent="0.25">
      <c r="B31" s="39" t="s">
        <v>34</v>
      </c>
      <c r="C31" s="40">
        <v>0</v>
      </c>
      <c r="D31" s="27"/>
      <c r="E31" s="41">
        <v>3117.8069999999998</v>
      </c>
      <c r="F31" s="27"/>
      <c r="G31" s="42">
        <v>3117.8069999999998</v>
      </c>
      <c r="H31" s="42">
        <v>62.236139999999999</v>
      </c>
      <c r="I31" s="27"/>
      <c r="J31" s="40">
        <f t="shared" si="1"/>
        <v>3180.0431399999998</v>
      </c>
      <c r="L31" s="42">
        <v>0</v>
      </c>
      <c r="M31" s="42">
        <v>63.480862799999997</v>
      </c>
      <c r="N31" s="27"/>
      <c r="O31" s="40">
        <f t="shared" si="2"/>
        <v>3243.5240027999998</v>
      </c>
      <c r="Q31" s="42">
        <v>0</v>
      </c>
      <c r="R31" s="42">
        <v>64.750480056000001</v>
      </c>
      <c r="S31" s="27"/>
      <c r="T31" s="40">
        <f t="shared" si="3"/>
        <v>3308.2744828559998</v>
      </c>
      <c r="V31" s="31">
        <f t="shared" si="4"/>
        <v>3117.8069999999998</v>
      </c>
    </row>
    <row r="32" spans="2:22" s="31" customFormat="1" x14ac:dyDescent="0.25">
      <c r="B32" s="39" t="s">
        <v>35</v>
      </c>
      <c r="C32" s="40">
        <v>0</v>
      </c>
      <c r="D32" s="27"/>
      <c r="E32" s="41">
        <v>2983.08185</v>
      </c>
      <c r="F32" s="27"/>
      <c r="G32" s="42">
        <v>2983.08185</v>
      </c>
      <c r="H32" s="42">
        <v>49.68844</v>
      </c>
      <c r="I32" s="27"/>
      <c r="J32" s="40">
        <f t="shared" si="1"/>
        <v>3032.7702899999999</v>
      </c>
      <c r="L32" s="42">
        <v>0</v>
      </c>
      <c r="M32" s="42">
        <v>50.682208799999998</v>
      </c>
      <c r="N32" s="27"/>
      <c r="O32" s="40">
        <f t="shared" si="2"/>
        <v>3083.4524987999998</v>
      </c>
      <c r="Q32" s="42">
        <v>0</v>
      </c>
      <c r="R32" s="42">
        <v>51.695852975999998</v>
      </c>
      <c r="S32" s="27"/>
      <c r="T32" s="40">
        <f t="shared" si="3"/>
        <v>3135.1483517759998</v>
      </c>
      <c r="V32" s="31">
        <f t="shared" si="4"/>
        <v>2983.08185</v>
      </c>
    </row>
    <row r="33" spans="2:22" s="31" customFormat="1" x14ac:dyDescent="0.25">
      <c r="B33" s="39" t="s">
        <v>36</v>
      </c>
      <c r="C33" s="40">
        <v>14073.208208907859</v>
      </c>
      <c r="D33" s="27"/>
      <c r="E33" s="41">
        <v>4683.9444399999993</v>
      </c>
      <c r="F33" s="27"/>
      <c r="G33" s="42">
        <v>-9389.2637689078601</v>
      </c>
      <c r="H33" s="42">
        <v>283.60982340000004</v>
      </c>
      <c r="I33" s="27"/>
      <c r="J33" s="40">
        <f t="shared" si="1"/>
        <v>4967.5542633999994</v>
      </c>
      <c r="L33" s="42">
        <v>0</v>
      </c>
      <c r="M33" s="42">
        <v>42.617909867999984</v>
      </c>
      <c r="N33" s="27"/>
      <c r="O33" s="40">
        <f t="shared" si="2"/>
        <v>5010.1721732679998</v>
      </c>
      <c r="Q33" s="42">
        <v>0</v>
      </c>
      <c r="R33" s="42">
        <v>43.470268065360031</v>
      </c>
      <c r="S33" s="27"/>
      <c r="T33" s="40">
        <f t="shared" si="3"/>
        <v>5053.6424413333598</v>
      </c>
      <c r="V33" s="31">
        <f t="shared" si="4"/>
        <v>-9389.2637689078601</v>
      </c>
    </row>
    <row r="34" spans="2:22" s="31" customFormat="1" x14ac:dyDescent="0.25">
      <c r="B34" s="39" t="s">
        <v>37</v>
      </c>
      <c r="C34" s="40">
        <v>17840.732400000001</v>
      </c>
      <c r="D34" s="27"/>
      <c r="E34" s="41">
        <v>20401.288080000006</v>
      </c>
      <c r="F34" s="27"/>
      <c r="G34" s="42">
        <v>31511.601850000006</v>
      </c>
      <c r="H34" s="42">
        <v>1754.7103448999999</v>
      </c>
      <c r="I34" s="27"/>
      <c r="J34" s="40">
        <f t="shared" si="1"/>
        <v>51107.044594900006</v>
      </c>
      <c r="L34" s="42">
        <v>105.99803999999995</v>
      </c>
      <c r="M34" s="42">
        <v>695.09153375800008</v>
      </c>
      <c r="N34" s="27"/>
      <c r="O34" s="40">
        <f t="shared" si="2"/>
        <v>51908.134168658005</v>
      </c>
      <c r="Q34" s="42">
        <v>109.14899999999989</v>
      </c>
      <c r="R34" s="42">
        <v>501.64841528616012</v>
      </c>
      <c r="S34" s="27"/>
      <c r="T34" s="40">
        <f t="shared" si="3"/>
        <v>52518.931583944162</v>
      </c>
      <c r="V34" s="31">
        <f t="shared" si="4"/>
        <v>2560.5556800000049</v>
      </c>
    </row>
    <row r="35" spans="2:22" s="31" customFormat="1" x14ac:dyDescent="0.25">
      <c r="B35" s="39" t="s">
        <v>38</v>
      </c>
      <c r="C35" s="40">
        <v>0</v>
      </c>
      <c r="D35" s="27"/>
      <c r="E35" s="41">
        <v>595.08642000000009</v>
      </c>
      <c r="F35" s="27"/>
      <c r="G35" s="42">
        <v>809.25842000000011</v>
      </c>
      <c r="H35" s="42">
        <v>0</v>
      </c>
      <c r="I35" s="27"/>
      <c r="J35" s="40">
        <f t="shared" si="1"/>
        <v>809.25842000000011</v>
      </c>
      <c r="L35" s="42">
        <v>-1017.87</v>
      </c>
      <c r="M35" s="42">
        <v>0</v>
      </c>
      <c r="N35" s="27"/>
      <c r="O35" s="40">
        <f t="shared" si="2"/>
        <v>-208.61157999999989</v>
      </c>
      <c r="Q35" s="42">
        <v>-121.39200000000001</v>
      </c>
      <c r="R35" s="42">
        <v>0</v>
      </c>
      <c r="S35" s="27"/>
      <c r="T35" s="40">
        <f t="shared" si="3"/>
        <v>-330.00357999999989</v>
      </c>
      <c r="V35" s="31">
        <f t="shared" si="4"/>
        <v>595.08642000000009</v>
      </c>
    </row>
    <row r="36" spans="2:22" s="31" customFormat="1" x14ac:dyDescent="0.25">
      <c r="B36" s="31" t="s">
        <v>39</v>
      </c>
      <c r="C36" s="40">
        <f>SUM(C17:C35)</f>
        <v>137105.52336013786</v>
      </c>
      <c r="D36" s="27"/>
      <c r="E36" s="41">
        <f>SUM(E17:E35)</f>
        <v>137939.39835000003</v>
      </c>
      <c r="F36" s="27"/>
      <c r="G36" s="36">
        <f>SUM(G17:G35)</f>
        <v>30439.251659862151</v>
      </c>
      <c r="H36" s="36">
        <f>SUM(H17:H35)</f>
        <v>4263.0713284899994</v>
      </c>
      <c r="I36" s="36" t="s">
        <v>0</v>
      </c>
      <c r="J36" s="40">
        <f>SUM(J17:J35)</f>
        <v>171807.84634848998</v>
      </c>
      <c r="L36" s="36">
        <f>SUM(L17:L35)</f>
        <v>-293.22674000000063</v>
      </c>
      <c r="M36" s="36">
        <f>SUM(M17:M35)</f>
        <v>2335.4585698937199</v>
      </c>
      <c r="N36" s="36" t="s">
        <v>0</v>
      </c>
      <c r="O36" s="40">
        <f>SUM(O17:O35)</f>
        <v>173850.07817838373</v>
      </c>
      <c r="Q36" s="36">
        <f>SUM(Q17:Q35)</f>
        <v>1012.0885500000004</v>
      </c>
      <c r="R36" s="36">
        <f>SUM(R17:R35)</f>
        <v>1813.1140080230989</v>
      </c>
      <c r="S36" s="36" t="s">
        <v>0</v>
      </c>
      <c r="T36" s="40">
        <f>SUM(T17:T35)</f>
        <v>176675.28073640683</v>
      </c>
    </row>
    <row r="37" spans="2:22" s="31" customFormat="1" x14ac:dyDescent="0.25">
      <c r="C37" s="40"/>
      <c r="D37" s="27"/>
      <c r="E37" s="41"/>
      <c r="F37" s="27"/>
      <c r="G37" s="36"/>
      <c r="H37" s="36"/>
      <c r="I37" s="27"/>
      <c r="J37" s="40"/>
      <c r="L37" s="36"/>
      <c r="M37" s="36"/>
      <c r="N37" s="27"/>
      <c r="O37" s="40"/>
      <c r="Q37" s="36"/>
      <c r="R37" s="36"/>
      <c r="S37" s="27"/>
      <c r="T37" s="40"/>
    </row>
    <row r="38" spans="2:22" s="31" customFormat="1" x14ac:dyDescent="0.25">
      <c r="B38" s="44" t="s">
        <v>40</v>
      </c>
      <c r="C38" s="40"/>
      <c r="D38" s="27"/>
      <c r="E38" s="41"/>
      <c r="F38" s="27"/>
      <c r="G38" s="36"/>
      <c r="H38" s="36"/>
      <c r="I38" s="27"/>
      <c r="J38" s="40"/>
      <c r="L38" s="36"/>
      <c r="M38" s="36"/>
      <c r="N38" s="27"/>
      <c r="O38" s="40"/>
      <c r="Q38" s="36"/>
      <c r="R38" s="36"/>
      <c r="S38" s="27"/>
      <c r="T38" s="40"/>
    </row>
    <row r="39" spans="2:22" s="31" customFormat="1" x14ac:dyDescent="0.25">
      <c r="B39" s="31" t="s">
        <v>40</v>
      </c>
      <c r="C39" s="40">
        <v>-171002.7453834</v>
      </c>
      <c r="D39" s="27"/>
      <c r="E39" s="41">
        <v>-180064.03199000002</v>
      </c>
      <c r="F39" s="27"/>
      <c r="G39" s="42">
        <v>-38836.348436600012</v>
      </c>
      <c r="H39" s="36">
        <v>-148.34656910000001</v>
      </c>
      <c r="I39" s="27"/>
      <c r="J39" s="40">
        <f>SUM(C39,G39,H39)</f>
        <v>-209987.4403891</v>
      </c>
      <c r="L39" s="36">
        <v>758.11300000000062</v>
      </c>
      <c r="M39" s="36">
        <v>-151.10254322900002</v>
      </c>
      <c r="N39" s="27"/>
      <c r="O39" s="40">
        <f>SUM(J39,L39,M39)</f>
        <v>-209380.42993232899</v>
      </c>
      <c r="Q39" s="36">
        <v>-146.53500000000048</v>
      </c>
      <c r="R39" s="36">
        <v>-153.91152726805004</v>
      </c>
      <c r="S39" s="27"/>
      <c r="T39" s="40">
        <f>SUM(O39,Q39,R39)</f>
        <v>-209680.87645959703</v>
      </c>
      <c r="V39" s="31">
        <f>E39-C39</f>
        <v>-9061.2866066000133</v>
      </c>
    </row>
    <row r="40" spans="2:22" s="31" customFormat="1" x14ac:dyDescent="0.25">
      <c r="C40" s="40"/>
      <c r="D40" s="27"/>
      <c r="E40" s="41"/>
      <c r="F40" s="27"/>
      <c r="G40" s="36"/>
      <c r="H40" s="36"/>
      <c r="I40" s="27"/>
      <c r="J40" s="43"/>
      <c r="L40" s="36"/>
      <c r="M40" s="36"/>
      <c r="N40" s="27"/>
      <c r="O40" s="43"/>
      <c r="Q40" s="36"/>
      <c r="R40" s="36"/>
      <c r="S40" s="27"/>
      <c r="T40" s="43"/>
    </row>
    <row r="41" spans="2:22" s="31" customFormat="1" ht="39.950000000000003" customHeight="1" thickBot="1" x14ac:dyDescent="0.3">
      <c r="B41" s="45" t="s">
        <v>41</v>
      </c>
      <c r="C41" s="46">
        <f>SUM(C14,C36,C39)</f>
        <v>561617.24510794634</v>
      </c>
      <c r="D41" s="27"/>
      <c r="E41" s="47">
        <f>SUM(E14,E36,E39)</f>
        <v>563345.63464000029</v>
      </c>
      <c r="F41" s="27"/>
      <c r="G41" s="36"/>
      <c r="H41" s="36"/>
      <c r="I41" s="27"/>
      <c r="J41" s="46">
        <f>SUM(J14,J36,J39)</f>
        <v>593940.88375624013</v>
      </c>
      <c r="L41" s="36"/>
      <c r="M41" s="36"/>
      <c r="N41" s="27"/>
      <c r="O41" s="46">
        <f>SUM(O14,O36,O39)-0.2</f>
        <v>608988.42411039409</v>
      </c>
      <c r="Q41" s="36"/>
      <c r="R41" s="36"/>
      <c r="S41" s="27"/>
      <c r="T41" s="46">
        <f>SUM(T14,T36,T39)</f>
        <v>620643.34186748823</v>
      </c>
    </row>
    <row r="42" spans="2:22" s="31" customFormat="1" ht="20.100000000000001" customHeight="1" thickTop="1" x14ac:dyDescent="0.25">
      <c r="B42" s="48"/>
      <c r="C42" s="40"/>
      <c r="D42" s="36"/>
      <c r="E42" s="41"/>
      <c r="F42" s="36"/>
      <c r="G42" s="36"/>
      <c r="H42" s="36"/>
      <c r="I42" s="36"/>
      <c r="J42" s="40"/>
      <c r="K42" s="49"/>
      <c r="L42" s="36"/>
      <c r="M42" s="36"/>
      <c r="N42" s="36"/>
      <c r="O42" s="40"/>
      <c r="P42" s="49"/>
      <c r="Q42" s="36"/>
      <c r="R42" s="36"/>
      <c r="S42" s="36"/>
      <c r="T42" s="40"/>
    </row>
    <row r="43" spans="2:22" s="31" customFormat="1" x14ac:dyDescent="0.25">
      <c r="B43" s="44" t="s">
        <v>42</v>
      </c>
      <c r="C43" s="40"/>
      <c r="D43" s="36"/>
      <c r="E43" s="41"/>
      <c r="F43" s="36"/>
      <c r="G43" s="36"/>
      <c r="H43" s="36"/>
      <c r="I43" s="36"/>
      <c r="J43" s="40"/>
      <c r="K43" s="49"/>
      <c r="L43" s="36"/>
      <c r="M43" s="36"/>
      <c r="N43" s="36"/>
      <c r="O43" s="40"/>
      <c r="P43" s="49"/>
      <c r="Q43" s="36"/>
      <c r="R43" s="36"/>
      <c r="S43" s="36"/>
      <c r="T43" s="40"/>
    </row>
    <row r="44" spans="2:22" s="31" customFormat="1" x14ac:dyDescent="0.25">
      <c r="B44" s="31" t="s">
        <v>43</v>
      </c>
      <c r="C44" s="40">
        <v>15003.113000000001</v>
      </c>
      <c r="D44" s="36"/>
      <c r="E44" s="41">
        <v>13274.763000000001</v>
      </c>
      <c r="F44" s="36"/>
      <c r="G44" s="42">
        <v>-2547.9830000000006</v>
      </c>
      <c r="H44" s="36">
        <v>0</v>
      </c>
      <c r="I44" s="36"/>
      <c r="J44" s="40">
        <f>SUM(C44,G44,H44)</f>
        <v>12455.130000000001</v>
      </c>
      <c r="K44" s="49"/>
      <c r="L44" s="36">
        <v>768.01700000000028</v>
      </c>
      <c r="M44" s="36">
        <v>0</v>
      </c>
      <c r="N44" s="36"/>
      <c r="O44" s="40">
        <f>SUM(J44,L44,M44)</f>
        <v>13223.147000000001</v>
      </c>
      <c r="P44" s="49"/>
      <c r="Q44" s="36">
        <v>6064</v>
      </c>
      <c r="R44" s="36">
        <v>0</v>
      </c>
      <c r="S44" s="36"/>
      <c r="T44" s="40">
        <f>SUM(O44,Q44,R44)</f>
        <v>19287.147000000001</v>
      </c>
      <c r="V44" s="31">
        <f>E44-C44</f>
        <v>-1728.3500000000004</v>
      </c>
    </row>
    <row r="45" spans="2:22" s="31" customFormat="1" ht="20.100000000000001" customHeight="1" x14ac:dyDescent="0.25">
      <c r="B45" s="48"/>
      <c r="C45" s="40"/>
      <c r="D45" s="36"/>
      <c r="E45" s="41"/>
      <c r="F45" s="36"/>
      <c r="G45" s="36"/>
      <c r="H45" s="36"/>
      <c r="I45" s="36"/>
      <c r="J45" s="40"/>
      <c r="K45" s="49"/>
      <c r="L45" s="36"/>
      <c r="M45" s="36"/>
      <c r="N45" s="36"/>
      <c r="O45" s="40"/>
      <c r="P45" s="49"/>
      <c r="Q45" s="36"/>
      <c r="R45" s="36"/>
      <c r="S45" s="36"/>
      <c r="T45" s="40"/>
    </row>
    <row r="46" spans="2:22" s="31" customFormat="1" ht="20.100000000000001" customHeight="1" thickBot="1" x14ac:dyDescent="0.3">
      <c r="B46" s="48" t="s">
        <v>44</v>
      </c>
      <c r="C46" s="46">
        <f>SUM(C41:C45)</f>
        <v>576620.35810794635</v>
      </c>
      <c r="D46" s="36"/>
      <c r="E46" s="47">
        <f>SUM(E41:E45)</f>
        <v>576620.39764000033</v>
      </c>
      <c r="F46" s="36"/>
      <c r="G46" s="36"/>
      <c r="H46" s="36"/>
      <c r="I46" s="36"/>
      <c r="J46" s="46">
        <f>SUM(J41:J45)</f>
        <v>606396.01375624014</v>
      </c>
      <c r="K46" s="49"/>
      <c r="L46" s="36"/>
      <c r="M46" s="36"/>
      <c r="N46" s="36"/>
      <c r="O46" s="46">
        <f>SUM(O41:O45)-0.2</f>
        <v>622211.37111039413</v>
      </c>
      <c r="P46" s="49"/>
      <c r="Q46" s="36"/>
      <c r="R46" s="36"/>
      <c r="S46" s="36"/>
      <c r="T46" s="46">
        <f>SUM(T41:T45)</f>
        <v>639930.48886748822</v>
      </c>
    </row>
    <row r="47" spans="2:22" s="31" customFormat="1" ht="20.100000000000001" customHeight="1" thickTop="1" x14ac:dyDescent="0.25">
      <c r="B47" s="48"/>
      <c r="C47" s="34"/>
      <c r="D47" s="36"/>
      <c r="E47" s="35"/>
      <c r="F47" s="36"/>
      <c r="G47" s="36"/>
      <c r="H47" s="36"/>
      <c r="I47" s="36"/>
      <c r="J47" s="34"/>
      <c r="K47" s="49"/>
      <c r="L47" s="36"/>
      <c r="M47" s="36"/>
      <c r="N47" s="36"/>
      <c r="O47" s="34"/>
      <c r="P47" s="49"/>
      <c r="Q47" s="36"/>
      <c r="R47" s="36"/>
      <c r="S47" s="36"/>
      <c r="T47" s="34"/>
    </row>
    <row r="48" spans="2:22" s="31" customFormat="1" ht="39.950000000000003" customHeight="1" x14ac:dyDescent="0.25">
      <c r="B48" s="50" t="s">
        <v>45</v>
      </c>
      <c r="C48" s="34"/>
      <c r="D48" s="27"/>
      <c r="E48" s="35"/>
      <c r="F48" s="27"/>
      <c r="G48" s="36"/>
      <c r="H48" s="36"/>
      <c r="I48" s="27"/>
      <c r="J48" s="34"/>
      <c r="L48" s="36"/>
      <c r="M48" s="36"/>
      <c r="N48" s="27"/>
      <c r="O48" s="34"/>
      <c r="Q48" s="36"/>
      <c r="R48" s="36"/>
      <c r="S48" s="27"/>
      <c r="T48" s="34"/>
    </row>
    <row r="49" spans="2:22" s="31" customFormat="1" x14ac:dyDescent="0.25">
      <c r="B49" s="39" t="s">
        <v>46</v>
      </c>
      <c r="C49" s="40">
        <v>2134.7979999999998</v>
      </c>
      <c r="D49" s="27"/>
      <c r="E49" s="41">
        <v>2134.7579999999998</v>
      </c>
      <c r="F49" s="27"/>
      <c r="G49" s="42">
        <v>-3.999999999996362E-2</v>
      </c>
      <c r="H49" s="42">
        <v>0</v>
      </c>
      <c r="I49" s="27"/>
      <c r="J49" s="40">
        <f>SUM(C49,G49,H49)</f>
        <v>2134.7579999999998</v>
      </c>
      <c r="L49" s="42">
        <v>0</v>
      </c>
      <c r="M49" s="42">
        <v>0</v>
      </c>
      <c r="N49" s="27"/>
      <c r="O49" s="40">
        <f>SUM(J49,L49,M49)</f>
        <v>2134.7579999999998</v>
      </c>
      <c r="Q49" s="42">
        <v>0</v>
      </c>
      <c r="R49" s="42">
        <v>0</v>
      </c>
      <c r="S49" s="27"/>
      <c r="T49" s="40">
        <f>SUM(O49,Q49,R49)</f>
        <v>2134.7579999999998</v>
      </c>
      <c r="V49" s="31">
        <f>E49-C49</f>
        <v>-3.999999999996362E-2</v>
      </c>
    </row>
    <row r="50" spans="2:22" s="31" customFormat="1" x14ac:dyDescent="0.25">
      <c r="B50" s="39" t="s">
        <v>47</v>
      </c>
      <c r="C50" s="40">
        <v>5181.7049999999999</v>
      </c>
      <c r="D50" s="27"/>
      <c r="E50" s="41">
        <v>5181.7049999999999</v>
      </c>
      <c r="F50" s="27"/>
      <c r="G50" s="42">
        <v>0</v>
      </c>
      <c r="H50" s="42">
        <v>0</v>
      </c>
      <c r="I50" s="27"/>
      <c r="J50" s="40">
        <f>SUM(C50,G50,H50)</f>
        <v>5181.7049999999999</v>
      </c>
      <c r="L50" s="42">
        <v>0</v>
      </c>
      <c r="M50" s="42">
        <v>0</v>
      </c>
      <c r="N50" s="27"/>
      <c r="O50" s="40">
        <f>SUM(J50,L50,M50)</f>
        <v>5181.7049999999999</v>
      </c>
      <c r="Q50" s="42">
        <v>0</v>
      </c>
      <c r="R50" s="42">
        <v>0</v>
      </c>
      <c r="S50" s="27"/>
      <c r="T50" s="40">
        <f>SUM(O50,Q50,R50)</f>
        <v>5181.7049999999999</v>
      </c>
      <c r="V50" s="31">
        <f>E50-C50</f>
        <v>0</v>
      </c>
    </row>
    <row r="51" spans="2:22" s="31" customFormat="1" ht="18" customHeight="1" x14ac:dyDescent="0.25">
      <c r="B51" s="39"/>
      <c r="C51" s="40"/>
      <c r="D51" s="27"/>
      <c r="E51" s="41"/>
      <c r="F51" s="27"/>
      <c r="G51" s="42"/>
      <c r="H51" s="42"/>
      <c r="I51" s="27"/>
      <c r="J51" s="40"/>
      <c r="L51" s="42"/>
      <c r="M51" s="36"/>
      <c r="N51" s="27"/>
      <c r="O51" s="40"/>
      <c r="Q51" s="42"/>
      <c r="R51" s="36"/>
      <c r="S51" s="27"/>
      <c r="T51" s="40"/>
    </row>
    <row r="52" spans="2:22" s="31" customFormat="1" ht="54.75" thickBot="1" x14ac:dyDescent="0.3">
      <c r="B52" s="45" t="s">
        <v>48</v>
      </c>
      <c r="C52" s="46">
        <f>SUM(C49:C50)</f>
        <v>7316.5029999999997</v>
      </c>
      <c r="D52" s="27"/>
      <c r="E52" s="47">
        <f>SUM(E49:E50)+0.1</f>
        <v>7316.5630000000001</v>
      </c>
      <c r="F52" s="27"/>
      <c r="G52" s="51">
        <f>SUM(G49:G50)</f>
        <v>-3.999999999996362E-2</v>
      </c>
      <c r="H52" s="51">
        <f>SUM(H49:H50)</f>
        <v>0</v>
      </c>
      <c r="I52" s="27"/>
      <c r="J52" s="46">
        <f>SUM(J49:J50)+0.1</f>
        <v>7316.5630000000001</v>
      </c>
      <c r="L52" s="51">
        <f>SUM(L49:L50)</f>
        <v>0</v>
      </c>
      <c r="M52" s="51">
        <f>SUM(M49:M50)</f>
        <v>0</v>
      </c>
      <c r="N52" s="27"/>
      <c r="O52" s="46">
        <f>SUM(O49:O50)+0.1</f>
        <v>7316.5630000000001</v>
      </c>
      <c r="Q52" s="51">
        <f>SUM(Q49:Q50)</f>
        <v>0</v>
      </c>
      <c r="R52" s="51">
        <f>SUM(R49:R50)</f>
        <v>0</v>
      </c>
      <c r="S52" s="27"/>
      <c r="T52" s="46">
        <f>SUM(T49:T50)+0.1</f>
        <v>7316.5630000000001</v>
      </c>
    </row>
    <row r="53" spans="2:22" s="31" customFormat="1" ht="18.75" thickTop="1" x14ac:dyDescent="0.25">
      <c r="B53" s="78" t="s">
        <v>49</v>
      </c>
      <c r="C53" s="40"/>
      <c r="D53" s="27"/>
      <c r="E53" s="41"/>
      <c r="F53" s="27"/>
      <c r="G53" s="36"/>
      <c r="H53" s="36"/>
      <c r="I53" s="27"/>
      <c r="J53" s="40"/>
      <c r="L53" s="36"/>
      <c r="M53" s="36"/>
      <c r="N53" s="27"/>
      <c r="O53" s="40"/>
      <c r="Q53" s="36"/>
      <c r="R53" s="36"/>
      <c r="S53" s="27"/>
      <c r="T53" s="40"/>
    </row>
    <row r="54" spans="2:22" s="31" customFormat="1" ht="27.75" customHeight="1" thickBot="1" x14ac:dyDescent="0.3">
      <c r="B54" s="78"/>
      <c r="C54" s="52">
        <f>+C46+C52</f>
        <v>583936.86110794637</v>
      </c>
      <c r="D54" s="27"/>
      <c r="E54" s="53">
        <f>+E46+E52</f>
        <v>583936.9606400003</v>
      </c>
      <c r="F54" s="27"/>
      <c r="G54" s="54">
        <f>SUM(G14,G36,G39,G44,G52)</f>
        <v>3182.8932948711158</v>
      </c>
      <c r="H54" s="54">
        <f>SUM(H14,H36,H39,H44,H52)</f>
        <v>26592.722353422712</v>
      </c>
      <c r="I54" s="55"/>
      <c r="J54" s="52">
        <f>+J46+J52-0.1</f>
        <v>613712.47675624012</v>
      </c>
      <c r="L54" s="54">
        <f>SUM(L14,L36,L39,L44,L52)</f>
        <v>2844.7555725125781</v>
      </c>
      <c r="M54" s="54">
        <f>SUM(M14,M36,M39,M44,M52)</f>
        <v>12971.001781641244</v>
      </c>
      <c r="N54" s="27"/>
      <c r="O54" s="52">
        <f>+O46+O52+0.6</f>
        <v>629528.53411039407</v>
      </c>
      <c r="Q54" s="54">
        <f>SUM(Q14,Q36,Q39,Q44,Q52)</f>
        <v>5076.1679665000001</v>
      </c>
      <c r="R54" s="54">
        <f>SUM(R14,R36,R39,R44,R52)</f>
        <v>12642.549790594181</v>
      </c>
      <c r="S54" s="27"/>
      <c r="T54" s="52">
        <f>+T46+T52+0.2</f>
        <v>647247.25186748814</v>
      </c>
    </row>
    <row r="55" spans="2:22" s="31" customFormat="1" ht="18.75" customHeight="1" thickTop="1" thickBot="1" x14ac:dyDescent="0.3">
      <c r="C55" s="27"/>
      <c r="D55" s="27"/>
      <c r="E55" s="27"/>
      <c r="F55" s="27"/>
      <c r="G55" s="27"/>
      <c r="H55" s="27"/>
      <c r="I55" s="27"/>
      <c r="J55" s="27"/>
      <c r="L55" s="27"/>
      <c r="M55" s="27"/>
      <c r="N55" s="27"/>
      <c r="O55" s="27"/>
      <c r="Q55" s="27"/>
      <c r="R55" s="27"/>
      <c r="S55" s="27"/>
      <c r="T55" s="27"/>
    </row>
    <row r="56" spans="2:22" s="31" customFormat="1" x14ac:dyDescent="0.25">
      <c r="B56" s="31" t="s">
        <v>50</v>
      </c>
      <c r="C56" s="56"/>
      <c r="D56" s="27"/>
      <c r="E56" s="57"/>
      <c r="F56" s="27"/>
      <c r="G56" s="29"/>
      <c r="H56" s="29"/>
      <c r="I56" s="27"/>
      <c r="J56" s="56"/>
      <c r="L56" s="29"/>
      <c r="M56" s="29"/>
      <c r="N56" s="27"/>
      <c r="O56" s="56"/>
      <c r="Q56" s="29"/>
      <c r="R56" s="29"/>
      <c r="S56" s="27"/>
      <c r="T56" s="56"/>
      <c r="V56" s="31">
        <f>E56-C56</f>
        <v>0</v>
      </c>
    </row>
    <row r="57" spans="2:22" s="31" customFormat="1" x14ac:dyDescent="0.25">
      <c r="B57" s="39" t="s">
        <v>51</v>
      </c>
      <c r="C57" s="40">
        <v>7344.16</v>
      </c>
      <c r="D57" s="27"/>
      <c r="E57" s="41">
        <v>7344.16</v>
      </c>
      <c r="F57" s="27"/>
      <c r="G57" s="42">
        <v>-7335.16</v>
      </c>
      <c r="H57" s="36"/>
      <c r="I57" s="27"/>
      <c r="J57" s="40">
        <f>SUM(C57,G57,H57)</f>
        <v>9</v>
      </c>
      <c r="L57" s="42">
        <v>-9</v>
      </c>
      <c r="M57" s="36"/>
      <c r="N57" s="27"/>
      <c r="O57" s="40">
        <f>SUM(J57,L57,M57)</f>
        <v>0</v>
      </c>
      <c r="Q57" s="42">
        <v>0</v>
      </c>
      <c r="R57" s="36"/>
      <c r="S57" s="27"/>
      <c r="T57" s="40">
        <f>SUM(O57,Q57,R57)</f>
        <v>0</v>
      </c>
      <c r="V57" s="31">
        <f>E57-C57</f>
        <v>0</v>
      </c>
    </row>
    <row r="58" spans="2:22" s="31" customFormat="1" x14ac:dyDescent="0.25">
      <c r="B58" s="39" t="s">
        <v>52</v>
      </c>
      <c r="C58" s="40">
        <v>406293</v>
      </c>
      <c r="D58" s="27"/>
      <c r="E58" s="41">
        <v>406293</v>
      </c>
      <c r="F58" s="27"/>
      <c r="G58" s="42">
        <v>10910</v>
      </c>
      <c r="H58" s="36"/>
      <c r="I58" s="27"/>
      <c r="J58" s="40">
        <f>SUM(C58,G58,H58)</f>
        <v>417203</v>
      </c>
      <c r="L58" s="42">
        <v>0</v>
      </c>
      <c r="M58" s="36"/>
      <c r="N58" s="27"/>
      <c r="O58" s="40">
        <v>417203</v>
      </c>
      <c r="Q58" s="42">
        <f>T58-O58</f>
        <v>0</v>
      </c>
      <c r="R58" s="36"/>
      <c r="S58" s="27"/>
      <c r="T58" s="40">
        <v>417203</v>
      </c>
      <c r="V58" s="31">
        <f>E58-C58</f>
        <v>0</v>
      </c>
    </row>
    <row r="59" spans="2:22" s="31" customFormat="1" x14ac:dyDescent="0.25">
      <c r="B59" s="39" t="s">
        <v>53</v>
      </c>
      <c r="C59" s="40">
        <v>33.389000000000124</v>
      </c>
      <c r="D59" s="27"/>
      <c r="E59" s="41">
        <v>33.389000000000124</v>
      </c>
      <c r="F59" s="27"/>
      <c r="G59" s="42">
        <v>-33.389000000000124</v>
      </c>
      <c r="H59" s="36"/>
      <c r="I59" s="27"/>
      <c r="J59" s="40">
        <f>SUM(C59,G59,H59)</f>
        <v>0</v>
      </c>
      <c r="L59" s="42">
        <v>0</v>
      </c>
      <c r="M59" s="36"/>
      <c r="N59" s="27"/>
      <c r="O59" s="40">
        <f>SUM(J59,L59,M59)</f>
        <v>0</v>
      </c>
      <c r="Q59" s="42">
        <v>0</v>
      </c>
      <c r="R59" s="36"/>
      <c r="S59" s="27"/>
      <c r="T59" s="40">
        <v>0</v>
      </c>
      <c r="V59" s="31">
        <f>E59-C59</f>
        <v>0</v>
      </c>
    </row>
    <row r="60" spans="2:22" s="31" customFormat="1" ht="15.75" customHeight="1" x14ac:dyDescent="0.25">
      <c r="B60" s="39" t="s">
        <v>54</v>
      </c>
      <c r="C60" s="40">
        <v>-275.63599999999997</v>
      </c>
      <c r="D60" s="27"/>
      <c r="E60" s="41">
        <v>-275.63600000000002</v>
      </c>
      <c r="F60" s="27"/>
      <c r="G60" s="42">
        <v>275.63600000000002</v>
      </c>
      <c r="H60" s="36"/>
      <c r="I60" s="27"/>
      <c r="J60" s="40">
        <f>SUM(C60,G60,H60)</f>
        <v>0</v>
      </c>
      <c r="L60" s="42">
        <v>0</v>
      </c>
      <c r="M60" s="36"/>
      <c r="N60" s="27"/>
      <c r="O60" s="40">
        <f>SUM(J60,L60,M60)</f>
        <v>0</v>
      </c>
      <c r="Q60" s="42">
        <v>0</v>
      </c>
      <c r="R60" s="36"/>
      <c r="S60" s="27"/>
      <c r="T60" s="40">
        <f>SUM(O60,Q60,R60)</f>
        <v>0</v>
      </c>
      <c r="V60" s="31">
        <f>E60-C60</f>
        <v>0</v>
      </c>
    </row>
    <row r="61" spans="2:22" s="31" customFormat="1" ht="26.25" hidden="1" customHeight="1" x14ac:dyDescent="0.25">
      <c r="B61" s="31" t="s">
        <v>55</v>
      </c>
      <c r="C61" s="40">
        <v>0</v>
      </c>
      <c r="D61" s="27"/>
      <c r="E61" s="41">
        <v>0</v>
      </c>
      <c r="F61" s="27"/>
      <c r="G61" s="36"/>
      <c r="H61" s="36"/>
      <c r="I61" s="27"/>
      <c r="J61" s="40">
        <v>0</v>
      </c>
      <c r="L61" s="36"/>
      <c r="M61" s="36"/>
      <c r="N61" s="27"/>
      <c r="O61" s="40">
        <v>0</v>
      </c>
      <c r="Q61" s="36"/>
      <c r="R61" s="36"/>
      <c r="S61" s="27"/>
      <c r="T61" s="40">
        <v>0</v>
      </c>
    </row>
    <row r="62" spans="2:22" s="31" customFormat="1" ht="7.5" customHeight="1" x14ac:dyDescent="0.25">
      <c r="C62" s="40"/>
      <c r="D62" s="27"/>
      <c r="E62" s="41"/>
      <c r="F62" s="27"/>
      <c r="G62" s="36"/>
      <c r="H62" s="36"/>
      <c r="I62" s="27"/>
      <c r="J62" s="40"/>
      <c r="L62" s="36"/>
      <c r="M62" s="36"/>
      <c r="N62" s="27"/>
      <c r="O62" s="40"/>
      <c r="Q62" s="36"/>
      <c r="R62" s="36"/>
      <c r="S62" s="27"/>
      <c r="T62" s="40"/>
    </row>
    <row r="63" spans="2:22" s="31" customFormat="1" ht="27.75" customHeight="1" thickBot="1" x14ac:dyDescent="0.3">
      <c r="B63" s="48" t="s">
        <v>56</v>
      </c>
      <c r="C63" s="46">
        <f>SUM(C57:C62)</f>
        <v>413394.913</v>
      </c>
      <c r="D63" s="27"/>
      <c r="E63" s="47">
        <f>SUM(E57:E62)</f>
        <v>413394.913</v>
      </c>
      <c r="F63" s="27"/>
      <c r="G63" s="51">
        <f>SUM(G57:G62)</f>
        <v>3817.087</v>
      </c>
      <c r="H63" s="51"/>
      <c r="I63" s="36"/>
      <c r="J63" s="46">
        <f>SUM(J57:J62)</f>
        <v>417212</v>
      </c>
      <c r="L63" s="51">
        <f>SUM(L57:L62)</f>
        <v>-9</v>
      </c>
      <c r="M63" s="51"/>
      <c r="N63" s="27"/>
      <c r="O63" s="46">
        <f>SUM(O57:O62)</f>
        <v>417203</v>
      </c>
      <c r="Q63" s="51">
        <f>SUM(Q57:Q62)</f>
        <v>0</v>
      </c>
      <c r="R63" s="51"/>
      <c r="S63" s="27"/>
      <c r="T63" s="46">
        <f>SUM(T57:T62)</f>
        <v>417203</v>
      </c>
    </row>
    <row r="64" spans="2:22" s="31" customFormat="1" ht="18.75" thickTop="1" x14ac:dyDescent="0.25">
      <c r="C64" s="27"/>
      <c r="D64" s="27"/>
      <c r="E64" s="27"/>
      <c r="F64" s="27"/>
      <c r="G64" s="27"/>
      <c r="H64" s="27"/>
      <c r="I64" s="27"/>
      <c r="J64" s="27"/>
      <c r="L64" s="27"/>
      <c r="M64" s="27"/>
      <c r="N64" s="27"/>
      <c r="O64" s="27"/>
      <c r="Q64" s="27"/>
      <c r="R64" s="27"/>
      <c r="S64" s="27"/>
      <c r="T64" s="27"/>
    </row>
    <row r="65" spans="2:21" s="31" customFormat="1" ht="28.5" customHeight="1" thickBot="1" x14ac:dyDescent="0.3">
      <c r="B65" s="48" t="s">
        <v>57</v>
      </c>
      <c r="C65" s="58">
        <v>170541.94806079997</v>
      </c>
      <c r="D65" s="27"/>
      <c r="E65" s="59">
        <v>170541.94764000032</v>
      </c>
      <c r="F65" s="27"/>
      <c r="G65" s="51">
        <v>8615.2148124076775</v>
      </c>
      <c r="H65" s="51"/>
      <c r="I65" s="27"/>
      <c r="J65" s="58">
        <v>179157.162452408</v>
      </c>
      <c r="L65" s="51">
        <f>+O65-J65</f>
        <v>5281.0180545790354</v>
      </c>
      <c r="M65" s="51"/>
      <c r="N65" s="27"/>
      <c r="O65" s="60">
        <v>184438.18050698703</v>
      </c>
      <c r="Q65" s="51">
        <f>+T65-O65</f>
        <v>5368.7226994254452</v>
      </c>
      <c r="R65" s="51"/>
      <c r="S65" s="27"/>
      <c r="T65" s="60">
        <v>189806.90320641248</v>
      </c>
    </row>
    <row r="66" spans="2:21" ht="18.75" customHeight="1" thickTop="1" thickBot="1" x14ac:dyDescent="0.3">
      <c r="B66" s="3">
        <f>6</f>
        <v>6</v>
      </c>
      <c r="C66" s="61"/>
      <c r="E66" s="61"/>
      <c r="J66" s="61"/>
      <c r="L66" s="62"/>
      <c r="M66" s="62"/>
      <c r="N66" s="62"/>
      <c r="O66" s="63"/>
      <c r="Q66" s="62"/>
      <c r="R66" s="62"/>
      <c r="S66" s="62"/>
      <c r="T66" s="64"/>
    </row>
    <row r="67" spans="2:21" s="71" customFormat="1" ht="30" customHeight="1" thickBot="1" x14ac:dyDescent="0.35">
      <c r="B67" s="65" t="s">
        <v>58</v>
      </c>
      <c r="C67" s="66">
        <f>+C54-C63-C65</f>
        <v>4.7146400902420282E-5</v>
      </c>
      <c r="D67" s="67"/>
      <c r="E67" s="68">
        <f>+E54-E63-E65</f>
        <v>9.9999999976716936E-2</v>
      </c>
      <c r="F67" s="67"/>
      <c r="G67" s="69"/>
      <c r="H67" s="67"/>
      <c r="I67" s="67"/>
      <c r="J67" s="70">
        <f>+J54-J63-J65</f>
        <v>17343.314303832129</v>
      </c>
      <c r="L67" s="67"/>
      <c r="M67" s="67"/>
      <c r="N67" s="67"/>
      <c r="O67" s="70">
        <f>+O54-O63-O65+1</f>
        <v>27888.353603407042</v>
      </c>
      <c r="Q67" s="67"/>
      <c r="R67" s="67"/>
      <c r="S67" s="67"/>
      <c r="T67" s="70">
        <f>+T54-T63-T65+1</f>
        <v>40238.348661075666</v>
      </c>
    </row>
    <row r="68" spans="2:21" ht="18.75" hidden="1" thickTop="1" x14ac:dyDescent="0.25">
      <c r="J68" s="7">
        <v>10837</v>
      </c>
      <c r="M68" s="72">
        <f>M54-M14</f>
        <v>2184.35602666472</v>
      </c>
      <c r="O68" s="8">
        <v>11628000</v>
      </c>
      <c r="R68" s="72">
        <f>R54-R14</f>
        <v>1659.2024807550497</v>
      </c>
    </row>
    <row r="69" spans="2:21" ht="18.75" hidden="1" thickTop="1" x14ac:dyDescent="0.25">
      <c r="J69" s="7">
        <f>J67-J68</f>
        <v>6506.3143038321286</v>
      </c>
      <c r="M69" s="3">
        <f>14826000-12429000</f>
        <v>2397000</v>
      </c>
      <c r="O69" s="8">
        <f>13961000-11628000</f>
        <v>2333000</v>
      </c>
    </row>
    <row r="70" spans="2:21" ht="18.75" hidden="1" thickTop="1" x14ac:dyDescent="0.25">
      <c r="G70" s="62">
        <f>+G58-5800</f>
        <v>5110</v>
      </c>
      <c r="J70" s="7">
        <v>17</v>
      </c>
      <c r="K70" s="3" t="s">
        <v>59</v>
      </c>
      <c r="O70" s="73"/>
      <c r="P70" s="62"/>
      <c r="Q70" s="62"/>
      <c r="R70" s="62"/>
      <c r="S70" s="62"/>
      <c r="T70" s="73"/>
      <c r="U70" s="62"/>
    </row>
    <row r="71" spans="2:21" ht="18.75" hidden="1" thickTop="1" x14ac:dyDescent="0.25">
      <c r="J71" s="7">
        <v>47</v>
      </c>
      <c r="K71" s="3" t="s">
        <v>60</v>
      </c>
      <c r="O71" s="73"/>
    </row>
    <row r="72" spans="2:21" ht="18.75" hidden="1" thickTop="1" x14ac:dyDescent="0.25"/>
    <row r="73" spans="2:21" ht="18.75" hidden="1" thickTop="1" x14ac:dyDescent="0.25"/>
    <row r="74" spans="2:21" ht="18.75" hidden="1" thickTop="1" x14ac:dyDescent="0.25">
      <c r="E74" s="62">
        <f t="shared" ref="E74:J74" si="5">SUM(E58,E65)</f>
        <v>576834.94764000038</v>
      </c>
      <c r="F74" s="62">
        <f t="shared" si="5"/>
        <v>0</v>
      </c>
      <c r="G74" s="62">
        <f t="shared" si="5"/>
        <v>19525.214812407678</v>
      </c>
      <c r="H74" s="62">
        <f t="shared" si="5"/>
        <v>0</v>
      </c>
      <c r="I74" s="62">
        <f t="shared" si="5"/>
        <v>0</v>
      </c>
      <c r="J74" s="7">
        <f t="shared" si="5"/>
        <v>596360.162452408</v>
      </c>
    </row>
    <row r="75" spans="2:21" ht="18.75" hidden="1" thickTop="1" x14ac:dyDescent="0.25">
      <c r="E75" s="74">
        <f t="shared" ref="E75:J75" si="6">E58/E74</f>
        <v>0.70434879450744603</v>
      </c>
      <c r="F75" s="74" t="e">
        <f t="shared" si="6"/>
        <v>#DIV/0!</v>
      </c>
      <c r="G75" s="74">
        <f t="shared" si="6"/>
        <v>0.55876465917635021</v>
      </c>
      <c r="H75" s="74" t="e">
        <f t="shared" si="6"/>
        <v>#DIV/0!</v>
      </c>
      <c r="I75" s="74" t="e">
        <f t="shared" si="6"/>
        <v>#DIV/0!</v>
      </c>
      <c r="J75" s="7">
        <f t="shared" si="6"/>
        <v>0.69958227639542325</v>
      </c>
    </row>
    <row r="76" spans="2:21" ht="18.75" hidden="1" thickTop="1" x14ac:dyDescent="0.25"/>
    <row r="77" spans="2:21" ht="18.75" hidden="1" thickTop="1" x14ac:dyDescent="0.25"/>
    <row r="78" spans="2:21" ht="18.75" hidden="1" thickTop="1" x14ac:dyDescent="0.25"/>
    <row r="79" spans="2:21" ht="18.75" thickTop="1" x14ac:dyDescent="0.25"/>
    <row r="81" spans="3:10" x14ac:dyDescent="0.25">
      <c r="C81" s="75"/>
      <c r="H81" s="75"/>
      <c r="J81" s="76"/>
    </row>
    <row r="83" spans="3:10" x14ac:dyDescent="0.25">
      <c r="C83" s="75"/>
      <c r="J83" s="76"/>
    </row>
    <row r="84" spans="3:10" x14ac:dyDescent="0.25">
      <c r="C84" s="75"/>
    </row>
  </sheetData>
  <mergeCells count="2">
    <mergeCell ref="E1:T1"/>
    <mergeCell ref="B53:B54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abb268-9a4b-425f-aee2-f3ac244422dc" xsi:nil="true"/>
    <lcf76f155ced4ddcb4097134ff3c332f xmlns="5b5060b4-db76-4b1d-8791-7391eaa1aa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0841F7A326EF4BA8107F4346FA0A70" ma:contentTypeVersion="13" ma:contentTypeDescription="Create a new document." ma:contentTypeScope="" ma:versionID="66dcc0988b7db6be9d00245dfc5ef883">
  <xsd:schema xmlns:xsd="http://www.w3.org/2001/XMLSchema" xmlns:xs="http://www.w3.org/2001/XMLSchema" xmlns:p="http://schemas.microsoft.com/office/2006/metadata/properties" xmlns:ns2="5b5060b4-db76-4b1d-8791-7391eaa1aa58" xmlns:ns3="1dabb268-9a4b-425f-aee2-f3ac244422dc" targetNamespace="http://schemas.microsoft.com/office/2006/metadata/properties" ma:root="true" ma:fieldsID="cb40450073045a11d4c9514802b3b54a" ns2:_="" ns3:_="">
    <xsd:import namespace="5b5060b4-db76-4b1d-8791-7391eaa1aa58"/>
    <xsd:import namespace="1dabb268-9a4b-425f-aee2-f3ac244422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060b4-db76-4b1d-8791-7391eaa1aa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0797a0e-5026-480d-971d-550050c801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bb268-9a4b-425f-aee2-f3ac244422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0fb0d03-a64d-49ef-8ae0-be41daaf0ad1}" ma:internalName="TaxCatchAll" ma:showField="CatchAllData" ma:web="1dabb268-9a4b-425f-aee2-f3ac244422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719373-E451-4DF1-BA7E-2D3E90C37CD4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99ab9c12-b0d4-4def-b8e1-fbe1a9b0378c"/>
    <ds:schemaRef ds:uri="http://schemas.microsoft.com/office/2006/documentManagement/types"/>
    <ds:schemaRef ds:uri="http://purl.org/dc/elements/1.1/"/>
    <ds:schemaRef ds:uri="45671d71-1a40-4a0a-b7f1-25bb7a2b1cd1"/>
    <ds:schemaRef ds:uri="http://purl.org/dc/terms/"/>
    <ds:schemaRef ds:uri="1dabb268-9a4b-425f-aee2-f3ac244422dc"/>
    <ds:schemaRef ds:uri="5b5060b4-db76-4b1d-8791-7391eaa1aa58"/>
  </ds:schemaRefs>
</ds:datastoreItem>
</file>

<file path=customXml/itemProps2.xml><?xml version="1.0" encoding="utf-8"?>
<ds:datastoreItem xmlns:ds="http://schemas.openxmlformats.org/officeDocument/2006/customXml" ds:itemID="{8105D802-8A1A-4301-91C6-52BBDC0CF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1E41D8-515E-4A9E-818F-F6B817CF1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060b4-db76-4b1d-8791-7391eaa1aa58"/>
    <ds:schemaRef ds:uri="1dabb268-9a4b-425f-aee2-f3ac24442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Broadbelt</dc:creator>
  <cp:keywords/>
  <dc:description/>
  <cp:lastModifiedBy>Fiona Bernardo</cp:lastModifiedBy>
  <cp:revision/>
  <dcterms:created xsi:type="dcterms:W3CDTF">2024-10-24T09:32:52Z</dcterms:created>
  <dcterms:modified xsi:type="dcterms:W3CDTF">2024-10-31T14:26:18Z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 Asset Owner">
    <vt:lpwstr>1;#Head of Finance|a85dedec-ceac-4a18-95c0-8dff27475fe3</vt:lpwstr>
  </property>
  <property fmtid="{D5CDD505-2E9C-101B-9397-08002B2CF9AE}" pid="3" name="MediaServiceImageTags">
    <vt:lpwstr/>
  </property>
  <property fmtid="{D5CDD505-2E9C-101B-9397-08002B2CF9AE}" pid="4" name="ContentTypeId">
    <vt:lpwstr>0x010100D70841F7A326EF4BA8107F4346FA0A70</vt:lpwstr>
  </property>
</Properties>
</file>